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updateLinks="never" defaultThemeVersion="124226"/>
  <mc:AlternateContent xmlns:mc="http://schemas.openxmlformats.org/markup-compatibility/2006">
    <mc:Choice Requires="x15">
      <x15ac:absPath xmlns:x15ac="http://schemas.microsoft.com/office/spreadsheetml/2010/11/ac" url="C:\Users\dietm\OneDrive\carnotUIBK\carnotUIBK_v1.3.2\TEMPLATE\"/>
    </mc:Choice>
  </mc:AlternateContent>
  <xr:revisionPtr revIDLastSave="0" documentId="10_ncr:100000_{B703BD73-B032-4F88-9ECB-45DB9F50E0B6}" xr6:coauthVersionLast="40" xr6:coauthVersionMax="40" xr10:uidLastSave="{00000000-0000-0000-0000-000000000000}"/>
  <bookViews>
    <workbookView xWindow="0" yWindow="0" windowWidth="18732" windowHeight="8952" activeTab="2" xr2:uid="{00000000-000D-0000-FFFF-FFFF00000000}"/>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2" i="11" l="1"/>
  <c r="AE82" i="11" s="1"/>
  <c r="H81" i="11"/>
  <c r="K81" i="11" s="1"/>
  <c r="K97" i="11" s="1"/>
  <c r="J81" i="11"/>
  <c r="J97" i="11" s="1"/>
  <c r="M81" i="11"/>
  <c r="N81" i="11"/>
  <c r="N97" i="11" s="1"/>
  <c r="Q81" i="11"/>
  <c r="Q97" i="11" s="1"/>
  <c r="R81" i="11"/>
  <c r="R97" i="11" s="1"/>
  <c r="U81" i="11"/>
  <c r="U97" i="11" s="1"/>
  <c r="V81" i="11"/>
  <c r="V97" i="11" s="1"/>
  <c r="Y81" i="11"/>
  <c r="Y97" i="11" s="1"/>
  <c r="Z81" i="11"/>
  <c r="Z97" i="11" s="1"/>
  <c r="AC81" i="11"/>
  <c r="AD81" i="11"/>
  <c r="AD97" i="11" s="1"/>
  <c r="M97" i="11"/>
  <c r="AC97" i="11"/>
  <c r="I81" i="11" l="1"/>
  <c r="I97" i="11" s="1"/>
  <c r="AB81" i="11"/>
  <c r="AB97" i="11" s="1"/>
  <c r="X81" i="11"/>
  <c r="X97" i="11" s="1"/>
  <c r="T81" i="11"/>
  <c r="T97" i="11" s="1"/>
  <c r="P81" i="11"/>
  <c r="P97" i="11" s="1"/>
  <c r="L81" i="11"/>
  <c r="L97" i="11" s="1"/>
  <c r="H97" i="11"/>
  <c r="AE81" i="11"/>
  <c r="AE97" i="11" s="1"/>
  <c r="AA81" i="11"/>
  <c r="AA97" i="11" s="1"/>
  <c r="W81" i="11"/>
  <c r="W97" i="11" s="1"/>
  <c r="S81" i="11"/>
  <c r="S97" i="11" s="1"/>
  <c r="O81" i="11"/>
  <c r="O97" i="11" s="1"/>
  <c r="L82" i="11"/>
  <c r="I82" i="11"/>
  <c r="M82" i="11"/>
  <c r="Q82" i="11"/>
  <c r="U82" i="11"/>
  <c r="Y82" i="11"/>
  <c r="AC82" i="11"/>
  <c r="P82" i="11"/>
  <c r="X82" i="11"/>
  <c r="J82" i="11"/>
  <c r="N82" i="11"/>
  <c r="R82" i="11"/>
  <c r="V82" i="11"/>
  <c r="Z82" i="11"/>
  <c r="AD82" i="11"/>
  <c r="T82" i="11"/>
  <c r="AB82" i="11"/>
  <c r="K82" i="11"/>
  <c r="O82" i="11"/>
  <c r="S82" i="11"/>
  <c r="W82" i="11"/>
  <c r="AA82" i="11"/>
  <c r="AE93" i="11"/>
  <c r="AD93" i="11"/>
  <c r="AC93" i="11"/>
  <c r="AB93" i="11"/>
  <c r="AA93" i="11"/>
  <c r="Y93" i="11"/>
  <c r="X93" i="11"/>
  <c r="W93" i="11"/>
  <c r="V93" i="11"/>
  <c r="U93" i="11"/>
  <c r="T93" i="11"/>
  <c r="S93" i="11"/>
  <c r="R93" i="11"/>
  <c r="Q93" i="11"/>
  <c r="P93" i="11"/>
  <c r="M93" i="11"/>
  <c r="L93" i="11"/>
  <c r="K93" i="11"/>
  <c r="J93" i="11"/>
  <c r="I93" i="11"/>
  <c r="H93" i="11"/>
  <c r="AE92" i="11"/>
  <c r="AD92" i="11"/>
  <c r="AC92" i="11"/>
  <c r="AB92" i="11"/>
  <c r="Z92" i="11"/>
  <c r="Y92" i="11"/>
  <c r="X92" i="11"/>
  <c r="W92" i="11"/>
  <c r="V92" i="11"/>
  <c r="U92" i="11"/>
  <c r="R92" i="11"/>
  <c r="Q92" i="11"/>
  <c r="P92" i="11"/>
  <c r="M92" i="11"/>
  <c r="L92" i="11"/>
  <c r="K92" i="11"/>
  <c r="J92" i="11"/>
  <c r="I92" i="11"/>
  <c r="H92" i="11"/>
  <c r="H80" i="11"/>
  <c r="AE80" i="11" s="1"/>
  <c r="AE96" i="11" s="1"/>
  <c r="H79" i="11"/>
  <c r="AE79" i="11" s="1"/>
  <c r="AE95" i="11" s="1"/>
  <c r="H78" i="11"/>
  <c r="AE78" i="11" s="1"/>
  <c r="AE94" i="11" s="1"/>
  <c r="Z77" i="11"/>
  <c r="Z93" i="11" s="1"/>
  <c r="O77" i="11"/>
  <c r="O93" i="11" s="1"/>
  <c r="N77" i="11"/>
  <c r="N93" i="11" s="1"/>
  <c r="AA76" i="11"/>
  <c r="AA92" i="11" s="1"/>
  <c r="T76" i="11"/>
  <c r="T92" i="11" s="1"/>
  <c r="S76" i="11"/>
  <c r="S92" i="11" s="1"/>
  <c r="O76" i="11"/>
  <c r="O92" i="11" s="1"/>
  <c r="N76" i="11"/>
  <c r="N92" i="11" s="1"/>
  <c r="L79" i="11" l="1"/>
  <c r="L95" i="11" s="1"/>
  <c r="X79" i="11"/>
  <c r="X95" i="11" s="1"/>
  <c r="P80" i="11"/>
  <c r="P96" i="11" s="1"/>
  <c r="X80" i="11"/>
  <c r="X96" i="11" s="1"/>
  <c r="H94" i="11"/>
  <c r="H96" i="11"/>
  <c r="M78" i="11"/>
  <c r="M94" i="11" s="1"/>
  <c r="Q78" i="11"/>
  <c r="Q94" i="11" s="1"/>
  <c r="Y78" i="11"/>
  <c r="Y94" i="11" s="1"/>
  <c r="I79" i="11"/>
  <c r="I95" i="11" s="1"/>
  <c r="Q79" i="11"/>
  <c r="Q95" i="11" s="1"/>
  <c r="Y79" i="11"/>
  <c r="Y95" i="11" s="1"/>
  <c r="I80" i="11"/>
  <c r="I96" i="11" s="1"/>
  <c r="Q80" i="11"/>
  <c r="Q96" i="11" s="1"/>
  <c r="Y80" i="11"/>
  <c r="Y96" i="11" s="1"/>
  <c r="AC80" i="11"/>
  <c r="AC96" i="11" s="1"/>
  <c r="J78" i="11"/>
  <c r="J94" i="11" s="1"/>
  <c r="N78" i="11"/>
  <c r="N94" i="11" s="1"/>
  <c r="R78" i="11"/>
  <c r="R94" i="11" s="1"/>
  <c r="V78" i="11"/>
  <c r="V94" i="11" s="1"/>
  <c r="Z78" i="11"/>
  <c r="Z94" i="11" s="1"/>
  <c r="AD78" i="11"/>
  <c r="AD94" i="11" s="1"/>
  <c r="J79" i="11"/>
  <c r="J95" i="11" s="1"/>
  <c r="N79" i="11"/>
  <c r="N95" i="11" s="1"/>
  <c r="R79" i="11"/>
  <c r="R95" i="11" s="1"/>
  <c r="V79" i="11"/>
  <c r="V95" i="11" s="1"/>
  <c r="Z79" i="11"/>
  <c r="Z95" i="11" s="1"/>
  <c r="AD79" i="11"/>
  <c r="AD95" i="11" s="1"/>
  <c r="J80" i="11"/>
  <c r="J96" i="11" s="1"/>
  <c r="N80" i="11"/>
  <c r="N96" i="11" s="1"/>
  <c r="R80" i="11"/>
  <c r="R96" i="11" s="1"/>
  <c r="V80" i="11"/>
  <c r="V96" i="11" s="1"/>
  <c r="Z80" i="11"/>
  <c r="Z96" i="11" s="1"/>
  <c r="AD80" i="11"/>
  <c r="AD96" i="11" s="1"/>
  <c r="L78" i="11"/>
  <c r="L94" i="11" s="1"/>
  <c r="P78" i="11"/>
  <c r="P94" i="11" s="1"/>
  <c r="T78" i="11"/>
  <c r="T94" i="11" s="1"/>
  <c r="X78" i="11"/>
  <c r="X94" i="11" s="1"/>
  <c r="AB78" i="11"/>
  <c r="AB94" i="11" s="1"/>
  <c r="P79" i="11"/>
  <c r="P95" i="11" s="1"/>
  <c r="T79" i="11"/>
  <c r="T95" i="11" s="1"/>
  <c r="AB79" i="11"/>
  <c r="AB95" i="11" s="1"/>
  <c r="L80" i="11"/>
  <c r="L96" i="11" s="1"/>
  <c r="T80" i="11"/>
  <c r="T96" i="11" s="1"/>
  <c r="AB80" i="11"/>
  <c r="AB96" i="11" s="1"/>
  <c r="H95" i="11"/>
  <c r="I78" i="11"/>
  <c r="I94" i="11" s="1"/>
  <c r="U78" i="11"/>
  <c r="U94" i="11" s="1"/>
  <c r="AC78" i="11"/>
  <c r="AC94" i="11" s="1"/>
  <c r="M79" i="11"/>
  <c r="M95" i="11" s="1"/>
  <c r="U79" i="11"/>
  <c r="U95" i="11" s="1"/>
  <c r="AC79" i="11"/>
  <c r="AC95" i="11" s="1"/>
  <c r="M80" i="11"/>
  <c r="M96" i="11" s="1"/>
  <c r="U80" i="11"/>
  <c r="U96" i="11" s="1"/>
  <c r="K78" i="11"/>
  <c r="K94" i="11" s="1"/>
  <c r="O78" i="11"/>
  <c r="O94" i="11" s="1"/>
  <c r="S78" i="11"/>
  <c r="S94" i="11" s="1"/>
  <c r="W78" i="11"/>
  <c r="W94" i="11" s="1"/>
  <c r="AA78" i="11"/>
  <c r="AA94" i="11" s="1"/>
  <c r="K79" i="11"/>
  <c r="K95" i="11" s="1"/>
  <c r="O79" i="11"/>
  <c r="O95" i="11" s="1"/>
  <c r="S79" i="11"/>
  <c r="S95" i="11" s="1"/>
  <c r="W79" i="11"/>
  <c r="W95" i="11" s="1"/>
  <c r="AA79" i="11"/>
  <c r="AA95" i="11" s="1"/>
  <c r="K80" i="11"/>
  <c r="K96" i="11" s="1"/>
  <c r="O80" i="11"/>
  <c r="O96" i="11" s="1"/>
  <c r="S80" i="11"/>
  <c r="S96" i="11" s="1"/>
  <c r="W80" i="11"/>
  <c r="W96" i="11" s="1"/>
  <c r="AA80" i="11"/>
  <c r="AA96" i="11" s="1"/>
  <c r="I61" i="11" l="1"/>
  <c r="J61" i="11"/>
  <c r="K61" i="11"/>
  <c r="L61" i="11"/>
  <c r="M61" i="11"/>
  <c r="N61" i="11"/>
  <c r="O61" i="11"/>
  <c r="P61" i="11"/>
  <c r="Q61" i="11"/>
  <c r="R61" i="11"/>
  <c r="S61" i="11"/>
  <c r="T61" i="11"/>
  <c r="U61" i="11"/>
  <c r="V61" i="11"/>
  <c r="W61" i="11"/>
  <c r="X61" i="11"/>
  <c r="Y61" i="11"/>
  <c r="Z61" i="11"/>
  <c r="AA61" i="11"/>
  <c r="AB61" i="11"/>
  <c r="AC61" i="11"/>
  <c r="AD61" i="11"/>
  <c r="AE61" i="11"/>
  <c r="H61" i="11"/>
  <c r="G36" i="10" l="1"/>
  <c r="G19" i="10"/>
  <c r="O18" i="10" s="1"/>
  <c r="H101" i="11" l="1"/>
  <c r="H99" i="11" l="1"/>
  <c r="H100" i="11" l="1"/>
  <c r="H103" i="11" s="1"/>
  <c r="CA11" i="8" l="1"/>
  <c r="CA10" i="8"/>
  <c r="CA9" i="8"/>
  <c r="CA8" i="8"/>
  <c r="CA7" i="8"/>
  <c r="CA6" i="8"/>
  <c r="CA5" i="8"/>
  <c r="CA4" i="8"/>
  <c r="CA3" i="8"/>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G60" i="10" l="1"/>
  <c r="G62" i="10" s="1"/>
  <c r="O52" i="10"/>
  <c r="G51" i="10"/>
  <c r="G82" i="10" s="1"/>
  <c r="W82" i="10"/>
  <c r="AM82" i="10"/>
  <c r="W60" i="10"/>
  <c r="W62" i="10" s="1"/>
  <c r="AM60" i="10"/>
  <c r="AM62" i="10" s="1"/>
  <c r="W69" i="10"/>
  <c r="W71" i="10" s="1"/>
  <c r="T3" i="10"/>
  <c r="O13" i="10" s="1"/>
  <c r="O74" i="10"/>
  <c r="G85" i="10" s="1"/>
  <c r="O102" i="10"/>
  <c r="AM52" i="10"/>
  <c r="AE49" i="10"/>
  <c r="AE67" i="10"/>
  <c r="G67" i="10"/>
  <c r="G69" i="10"/>
  <c r="O120" i="10"/>
  <c r="O121" i="10" s="1"/>
  <c r="G127" i="10" s="1"/>
  <c r="AE87" i="10"/>
  <c r="G52" i="10"/>
  <c r="AS94" i="10"/>
  <c r="AU87" i="10"/>
  <c r="AD94" i="10"/>
  <c r="AE5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O126" i="10" s="1"/>
  <c r="G123" i="10"/>
  <c r="G126" i="10" s="1"/>
  <c r="O125" i="10" s="1"/>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Eleonora</author>
  </authors>
  <commentList>
    <comment ref="A1" authorId="0" shapeId="0" xr:uid="{00000000-0006-0000-0100-000001000000}">
      <text>
        <r>
          <rPr>
            <b/>
            <sz val="9"/>
            <color indexed="81"/>
            <rFont val="Tahoma"/>
            <family val="2"/>
          </rPr>
          <t>Eleonora:</t>
        </r>
        <r>
          <rPr>
            <sz val="9"/>
            <color indexed="81"/>
            <rFont val="Tahoma"/>
            <family val="2"/>
          </rPr>
          <t xml:space="preserve">
name of the rooms</t>
        </r>
      </text>
    </comment>
    <comment ref="B1" authorId="0" shapeId="0" xr:uid="{00000000-0006-0000-0100-000002000000}">
      <text>
        <r>
          <rPr>
            <b/>
            <sz val="9"/>
            <color indexed="81"/>
            <rFont val="Tahoma"/>
            <family val="2"/>
          </rPr>
          <t>Eleonora:</t>
        </r>
        <r>
          <rPr>
            <sz val="9"/>
            <color indexed="81"/>
            <rFont val="Tahoma"/>
            <family val="2"/>
          </rPr>
          <t xml:space="preserve">
heated area of the rooms</t>
        </r>
      </text>
    </comment>
    <comment ref="C1" authorId="0" shapeId="0" xr:uid="{00000000-0006-0000-0100-000003000000}">
      <text>
        <r>
          <rPr>
            <b/>
            <sz val="9"/>
            <color indexed="81"/>
            <rFont val="Tahoma"/>
            <family val="2"/>
          </rPr>
          <t>Eleonora:</t>
        </r>
        <r>
          <rPr>
            <sz val="9"/>
            <color indexed="81"/>
            <rFont val="Tahoma"/>
            <family val="2"/>
          </rPr>
          <t xml:space="preserve">
heated volume of the room</t>
        </r>
      </text>
    </comment>
    <comment ref="D1" authorId="0" shapeId="0" xr:uid="{00000000-0006-0000-0100-00000400000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Leonardi, Eleonora</author>
    <author>Eleonora</author>
  </authors>
  <commentList>
    <comment ref="U2" authorId="0" shapeId="0" xr:uid="{00000000-0006-0000-0200-000001000000}">
      <text>
        <r>
          <rPr>
            <b/>
            <sz val="9"/>
            <color indexed="81"/>
            <rFont val="Segoe UI"/>
            <family val="2"/>
          </rPr>
          <t>Leonardi, Eleonora:</t>
        </r>
        <r>
          <rPr>
            <sz val="9"/>
            <color indexed="81"/>
            <rFont val="Segoe UI"/>
            <family val="2"/>
          </rPr>
          <t xml:space="preserve">
not used, use 0</t>
        </r>
      </text>
    </comment>
    <comment ref="X2" authorId="0" shapeId="0" xr:uid="{00000000-0006-0000-0200-000002000000}">
      <text>
        <r>
          <rPr>
            <b/>
            <sz val="9"/>
            <color indexed="81"/>
            <rFont val="Segoe UI"/>
            <family val="2"/>
          </rPr>
          <t>Leonardi, Eleonora:</t>
        </r>
        <r>
          <rPr>
            <sz val="9"/>
            <color indexed="81"/>
            <rFont val="Segoe UI"/>
            <family val="2"/>
          </rPr>
          <t xml:space="preserve">
not used, use 0
</t>
        </r>
      </text>
    </comment>
    <comment ref="AA2" authorId="0" shapeId="0" xr:uid="{00000000-0006-0000-0200-000003000000}">
      <text>
        <r>
          <rPr>
            <b/>
            <sz val="9"/>
            <color indexed="81"/>
            <rFont val="Segoe UI"/>
            <family val="2"/>
          </rPr>
          <t>Leonardi, Eleonora:</t>
        </r>
        <r>
          <rPr>
            <sz val="9"/>
            <color indexed="81"/>
            <rFont val="Segoe UI"/>
            <family val="2"/>
          </rPr>
          <t xml:space="preserve">
not used, use 0</t>
        </r>
      </text>
    </comment>
    <comment ref="A3" authorId="1" shapeId="0" xr:uid="{00000000-0006-0000-0200-000004000000}">
      <text>
        <r>
          <rPr>
            <b/>
            <sz val="9"/>
            <color indexed="81"/>
            <rFont val="Tahoma"/>
            <family val="2"/>
          </rPr>
          <t>Eleonora:</t>
        </r>
        <r>
          <rPr>
            <sz val="9"/>
            <color indexed="81"/>
            <rFont val="Tahoma"/>
            <family val="2"/>
          </rPr>
          <t xml:space="preserve">
assigned authomatically taking NAME WALLS and n_wall</t>
        </r>
      </text>
    </comment>
    <comment ref="B3" authorId="1" shapeId="0" xr:uid="{00000000-0006-0000-0200-000005000000}">
      <text>
        <r>
          <rPr>
            <b/>
            <sz val="9"/>
            <color indexed="81"/>
            <rFont val="Tahoma"/>
            <family val="2"/>
          </rPr>
          <t>Eleonora:</t>
        </r>
        <r>
          <rPr>
            <sz val="9"/>
            <color indexed="81"/>
            <rFont val="Tahoma"/>
            <family val="2"/>
          </rPr>
          <t xml:space="preserve">
name of the room, the wall is belonging to</t>
        </r>
      </text>
    </comment>
    <comment ref="C3" authorId="1" shapeId="0" xr:uid="{00000000-0006-0000-0200-00000600000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1" shapeId="0" xr:uid="{00000000-0006-0000-0200-000007000000}">
      <text>
        <r>
          <rPr>
            <b/>
            <sz val="9"/>
            <color indexed="81"/>
            <rFont val="Tahoma"/>
            <family val="2"/>
          </rPr>
          <t>Eleonora:</t>
        </r>
        <r>
          <rPr>
            <sz val="9"/>
            <color indexed="81"/>
            <rFont val="Tahoma"/>
            <family val="2"/>
          </rPr>
          <t xml:space="preserve">
1, if there are more N, 2, 3, ...</t>
        </r>
      </text>
    </comment>
    <comment ref="E3" authorId="1" shapeId="0" xr:uid="{00000000-0006-0000-0200-000008000000}">
      <text>
        <r>
          <rPr>
            <b/>
            <sz val="9"/>
            <color indexed="81"/>
            <rFont val="Tahoma"/>
            <family val="2"/>
          </rPr>
          <t>Eleonora:</t>
        </r>
        <r>
          <rPr>
            <sz val="9"/>
            <color indexed="81"/>
            <rFont val="Tahoma"/>
            <family val="2"/>
          </rPr>
          <t xml:space="preserve">
X,Y,Z coordinate of the wall for the global coordination system</t>
        </r>
      </text>
    </comment>
    <comment ref="H3" authorId="1" shapeId="0" xr:uid="{00000000-0006-0000-0200-00000900000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1" shapeId="0" xr:uid="{00000000-0006-0000-0200-00000A00000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1" shapeId="0" xr:uid="{00000000-0006-0000-0200-00000B00000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orizontal</t>
        </r>
      </text>
    </comment>
    <comment ref="K3" authorId="1" shapeId="0" xr:uid="{00000000-0006-0000-0200-00000C00000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orizontal</t>
        </r>
      </text>
    </comment>
    <comment ref="M3" authorId="1" shapeId="0" xr:uid="{00000000-0006-0000-0200-00000D000000}">
      <text>
        <r>
          <rPr>
            <b/>
            <sz val="9"/>
            <color indexed="81"/>
            <rFont val="Tahoma"/>
            <family val="2"/>
          </rPr>
          <t>Eleonora:</t>
        </r>
        <r>
          <rPr>
            <sz val="9"/>
            <color indexed="81"/>
            <rFont val="Tahoma"/>
            <family val="2"/>
          </rPr>
          <t xml:space="preserve">
name of the room or AMBIENT, GROUND_1, GROUND_2, NEIGHBOUR_1, NEIGHBOUR_2 (until 6)</t>
        </r>
      </text>
    </comment>
    <comment ref="N3" authorId="1" shapeId="0" xr:uid="{00000000-0006-0000-0200-00000E000000}">
      <text>
        <r>
          <rPr>
            <b/>
            <sz val="9"/>
            <color indexed="81"/>
            <rFont val="Tahoma"/>
            <family val="2"/>
          </rPr>
          <t>Eleonora:
name of the construction of the wall</t>
        </r>
      </text>
    </comment>
    <comment ref="O3" authorId="1" shapeId="0" xr:uid="{00000000-0006-0000-0200-00000F000000}">
      <text>
        <r>
          <rPr>
            <b/>
            <sz val="9"/>
            <color indexed="81"/>
            <rFont val="Tahoma"/>
            <family val="2"/>
          </rPr>
          <t>Eleonora:</t>
        </r>
        <r>
          <rPr>
            <sz val="9"/>
            <color indexed="81"/>
            <rFont val="Tahoma"/>
            <family val="2"/>
          </rPr>
          <t xml:space="preserve">
0 ... UA, 1 ... RC, 2 ... hygrothermal</t>
        </r>
      </text>
    </comment>
    <comment ref="P3" authorId="1" shapeId="0" xr:uid="{00000000-0006-0000-0200-000010000000}">
      <text>
        <r>
          <rPr>
            <b/>
            <sz val="9"/>
            <color indexed="81"/>
            <rFont val="Tahoma"/>
            <family val="2"/>
          </rPr>
          <t>Eleonora:</t>
        </r>
        <r>
          <rPr>
            <sz val="9"/>
            <color indexed="81"/>
            <rFont val="Tahoma"/>
            <family val="2"/>
          </rPr>
          <t xml:space="preserve">
0 ... none, 1 ... const, 2 ... Complex;</t>
        </r>
      </text>
    </comment>
    <comment ref="Q3" authorId="1" shapeId="0" xr:uid="{00000000-0006-0000-0200-000011000000}">
      <text>
        <r>
          <rPr>
            <b/>
            <sz val="9"/>
            <color indexed="81"/>
            <rFont val="Tahoma"/>
            <family val="2"/>
          </rPr>
          <t>Eleonora:</t>
        </r>
        <r>
          <rPr>
            <sz val="9"/>
            <color indexed="81"/>
            <rFont val="Tahoma"/>
            <family val="2"/>
          </rPr>
          <t xml:space="preserve">
not used, has to be 1</t>
        </r>
      </text>
    </comment>
    <comment ref="R3" authorId="1" shapeId="0" xr:uid="{00000000-0006-0000-0200-000012000000}">
      <text>
        <r>
          <rPr>
            <b/>
            <sz val="9"/>
            <color indexed="81"/>
            <rFont val="Tahoma"/>
            <family val="2"/>
          </rPr>
          <t>Eleonora:</t>
        </r>
        <r>
          <rPr>
            <sz val="9"/>
            <color indexed="81"/>
            <rFont val="Tahoma"/>
            <family val="2"/>
          </rPr>
          <t xml:space="preserve">
view factor between ambient and sky</t>
        </r>
      </text>
    </comment>
    <comment ref="S3" authorId="1" shapeId="0" xr:uid="{00000000-0006-0000-0200-000013000000}">
      <text>
        <r>
          <rPr>
            <b/>
            <sz val="9"/>
            <color indexed="81"/>
            <rFont val="Tahoma"/>
            <family val="2"/>
          </rPr>
          <t>Eleonora:</t>
        </r>
        <r>
          <rPr>
            <sz val="9"/>
            <color indexed="81"/>
            <rFont val="Tahoma"/>
            <family val="2"/>
          </rPr>
          <t xml:space="preserve">
construction: 1 ... inside, 0 ... Outside;
not yet used, use 1</t>
        </r>
      </text>
    </comment>
    <comment ref="T3" authorId="1" shapeId="0" xr:uid="{00000000-0006-0000-0200-000014000000}">
      <text>
        <r>
          <rPr>
            <b/>
            <sz val="9"/>
            <color indexed="81"/>
            <rFont val="Tahoma"/>
            <family val="2"/>
          </rPr>
          <t>Eleonora:</t>
        </r>
        <r>
          <rPr>
            <sz val="9"/>
            <color indexed="81"/>
            <rFont val="Tahoma"/>
            <family val="2"/>
          </rPr>
          <t xml:space="preserve">
not used, use 0</t>
        </r>
      </text>
    </comment>
    <comment ref="AD3" authorId="1" shapeId="0" xr:uid="{00000000-0006-0000-0200-00001500000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Eleonora</author>
    <author>Leonardi, Eleonora</author>
  </authors>
  <commentList>
    <comment ref="N2" authorId="0" shapeId="0" xr:uid="{00000000-0006-0000-0300-000001000000}">
      <text>
        <r>
          <rPr>
            <b/>
            <sz val="9"/>
            <color indexed="81"/>
            <rFont val="Tahoma"/>
            <family val="2"/>
          </rPr>
          <t>Elenora:</t>
        </r>
        <r>
          <rPr>
            <sz val="9"/>
            <color indexed="81"/>
            <rFont val="Tahoma"/>
            <family val="2"/>
          </rPr>
          <t xml:space="preserve">
not yet used, use 0</t>
        </r>
      </text>
    </comment>
    <comment ref="P2" authorId="1" shapeId="0" xr:uid="{00000000-0006-0000-0300-000002000000}">
      <text>
        <r>
          <rPr>
            <b/>
            <sz val="9"/>
            <color indexed="81"/>
            <rFont val="Segoe UI"/>
            <family val="2"/>
          </rPr>
          <t>Leonardi, Eleonora:</t>
        </r>
        <r>
          <rPr>
            <sz val="9"/>
            <color indexed="81"/>
            <rFont val="Segoe UI"/>
            <family val="2"/>
          </rPr>
          <t xml:space="preserve">
not yet used, use 0
</t>
        </r>
      </text>
    </comment>
    <comment ref="R2" authorId="1" shapeId="0" xr:uid="{00000000-0006-0000-0300-000003000000}">
      <text>
        <r>
          <rPr>
            <b/>
            <sz val="9"/>
            <color indexed="81"/>
            <rFont val="Segoe UI"/>
            <family val="2"/>
          </rPr>
          <t>Leonardi, Eleonora:</t>
        </r>
        <r>
          <rPr>
            <sz val="9"/>
            <color indexed="81"/>
            <rFont val="Segoe UI"/>
            <family val="2"/>
          </rPr>
          <t xml:space="preserve">
not yet used, use 0</t>
        </r>
      </text>
    </comment>
    <comment ref="T2" authorId="1" shapeId="0" xr:uid="{00000000-0006-0000-0300-000004000000}">
      <text>
        <r>
          <rPr>
            <b/>
            <sz val="9"/>
            <color indexed="81"/>
            <rFont val="Segoe UI"/>
            <family val="2"/>
          </rPr>
          <t>Leonardi, Eleonora:</t>
        </r>
        <r>
          <rPr>
            <sz val="9"/>
            <color indexed="81"/>
            <rFont val="Segoe UI"/>
            <family val="2"/>
          </rPr>
          <t xml:space="preserve">
not yet used, use 0</t>
        </r>
      </text>
    </comment>
    <comment ref="W2" authorId="0" shapeId="0" xr:uid="{00000000-0006-0000-0300-000005000000}">
      <text>
        <r>
          <rPr>
            <b/>
            <sz val="9"/>
            <color indexed="81"/>
            <rFont val="Tahoma"/>
            <family val="2"/>
          </rPr>
          <t>Eleonora:</t>
        </r>
        <r>
          <rPr>
            <sz val="9"/>
            <color indexed="81"/>
            <rFont val="Tahoma"/>
            <family val="2"/>
          </rPr>
          <t xml:space="preserve">
value of the thermal bridge between the window and the wall</t>
        </r>
      </text>
    </comment>
    <comment ref="AD2" authorId="0" shapeId="0" xr:uid="{00000000-0006-0000-0300-000006000000}">
      <text>
        <r>
          <rPr>
            <b/>
            <sz val="9"/>
            <color indexed="81"/>
            <rFont val="Tahoma"/>
            <family val="2"/>
          </rPr>
          <t>Eleonora:</t>
        </r>
        <r>
          <rPr>
            <sz val="9"/>
            <color indexed="81"/>
            <rFont val="Tahoma"/>
            <family val="2"/>
          </rPr>
          <t xml:space="preserve">
not used, use 0</t>
        </r>
      </text>
    </comment>
    <comment ref="AG2" authorId="0" shapeId="0" xr:uid="{00000000-0006-0000-0300-000007000000}">
      <text>
        <r>
          <rPr>
            <b/>
            <sz val="9"/>
            <color indexed="81"/>
            <rFont val="Tahoma"/>
            <family val="2"/>
          </rPr>
          <t>Eleonora:</t>
        </r>
        <r>
          <rPr>
            <sz val="9"/>
            <color indexed="81"/>
            <rFont val="Tahoma"/>
            <family val="2"/>
          </rPr>
          <t xml:space="preserve">
not used, use 0</t>
        </r>
      </text>
    </comment>
    <comment ref="AJ2" authorId="0" shapeId="0" xr:uid="{00000000-0006-0000-0300-000008000000}">
      <text>
        <r>
          <rPr>
            <b/>
            <sz val="9"/>
            <color indexed="81"/>
            <rFont val="Tahoma"/>
            <family val="2"/>
          </rPr>
          <t>Eleonora:</t>
        </r>
        <r>
          <rPr>
            <sz val="9"/>
            <color indexed="81"/>
            <rFont val="Tahoma"/>
            <family val="2"/>
          </rPr>
          <t xml:space="preserve">
not used, use 0</t>
        </r>
      </text>
    </comment>
    <comment ref="AN2" authorId="0" shapeId="0" xr:uid="{00000000-0006-0000-0300-000009000000}">
      <text>
        <r>
          <rPr>
            <b/>
            <sz val="9"/>
            <color indexed="81"/>
            <rFont val="Tahoma"/>
            <family val="2"/>
          </rPr>
          <t>Eleonora:</t>
        </r>
        <r>
          <rPr>
            <sz val="9"/>
            <color indexed="81"/>
            <rFont val="Tahoma"/>
            <family val="2"/>
          </rPr>
          <t xml:space="preserve">
model of fs 
* 0: one constant value of temperature for the whole year (write fs in 1)
* 1: one value of temperature for the winter (write fs in 1) and one for the summer (write fs in 2)
* 2: one value of temperature for each month (write fs in 1:12)</t>
        </r>
      </text>
    </comment>
    <comment ref="A3" authorId="0" shapeId="0" xr:uid="{00000000-0006-0000-0300-00000A000000}">
      <text>
        <r>
          <rPr>
            <b/>
            <sz val="9"/>
            <color indexed="81"/>
            <rFont val="Tahoma"/>
            <family val="2"/>
          </rPr>
          <t>Eleonora:</t>
        </r>
        <r>
          <rPr>
            <sz val="9"/>
            <color indexed="81"/>
            <rFont val="Tahoma"/>
            <family val="2"/>
          </rPr>
          <t xml:space="preserve">
select window or door</t>
        </r>
      </text>
    </comment>
    <comment ref="B3" authorId="0" shapeId="0" xr:uid="{00000000-0006-0000-0300-00000B000000}">
      <text>
        <r>
          <rPr>
            <b/>
            <sz val="9"/>
            <color indexed="81"/>
            <rFont val="Tahoma"/>
            <family val="2"/>
          </rPr>
          <t xml:space="preserve">Eleonora:
select the wall, the window or door is referring to
</t>
        </r>
        <r>
          <rPr>
            <sz val="9"/>
            <color indexed="81"/>
            <rFont val="Tahoma"/>
            <family val="2"/>
          </rPr>
          <t xml:space="preserve">
</t>
        </r>
      </text>
    </comment>
    <comment ref="D3" authorId="0" shapeId="0" xr:uid="{00000000-0006-0000-0300-00000C000000}">
      <text>
        <r>
          <rPr>
            <b/>
            <sz val="9"/>
            <color indexed="81"/>
            <rFont val="Tahoma"/>
            <family val="2"/>
          </rPr>
          <t>Eleonora:</t>
        </r>
        <r>
          <rPr>
            <sz val="9"/>
            <color indexed="81"/>
            <rFont val="Tahoma"/>
            <family val="2"/>
          </rPr>
          <t xml:space="preserve">
coordinate of the element respecting to the wall</t>
        </r>
      </text>
    </comment>
    <comment ref="J3" authorId="0" shapeId="0" xr:uid="{00000000-0006-0000-0300-00000D00000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xr:uid="{00000000-0006-0000-0300-00000E000000}">
      <text>
        <r>
          <rPr>
            <b/>
            <sz val="9"/>
            <color indexed="81"/>
            <rFont val="Tahoma"/>
            <family val="2"/>
          </rPr>
          <t>Eleonora:</t>
        </r>
        <r>
          <rPr>
            <sz val="9"/>
            <color indexed="81"/>
            <rFont val="Tahoma"/>
            <family val="2"/>
          </rPr>
          <t xml:space="preserve">
select the name of the construction</t>
        </r>
      </text>
    </comment>
    <comment ref="L3" authorId="0" shapeId="0" xr:uid="{00000000-0006-0000-0300-00000F000000}">
      <text>
        <r>
          <rPr>
            <b/>
            <sz val="9"/>
            <color indexed="81"/>
            <rFont val="Tahoma"/>
            <family val="2"/>
          </rPr>
          <t>Eleonora:</t>
        </r>
        <r>
          <rPr>
            <sz val="9"/>
            <color indexed="81"/>
            <rFont val="Tahoma"/>
            <family val="2"/>
          </rPr>
          <t xml:space="preserve">
not used, has to be 1</t>
        </r>
      </text>
    </comment>
    <comment ref="M3" authorId="0" shapeId="0" xr:uid="{00000000-0006-0000-0300-000010000000}">
      <text>
        <r>
          <rPr>
            <b/>
            <sz val="9"/>
            <color indexed="81"/>
            <rFont val="Tahoma"/>
            <family val="2"/>
          </rPr>
          <t>Eleonora:</t>
        </r>
        <r>
          <rPr>
            <sz val="9"/>
            <color indexed="81"/>
            <rFont val="Tahoma"/>
            <family val="2"/>
          </rPr>
          <t xml:space="preserve">
view factor between ambient and sky</t>
        </r>
      </text>
    </comment>
    <comment ref="V3" authorId="0" shapeId="0" xr:uid="{00000000-0006-0000-0300-000011000000}">
      <text>
        <r>
          <rPr>
            <b/>
            <sz val="9"/>
            <color indexed="81"/>
            <rFont val="Tahoma"/>
            <family val="2"/>
          </rPr>
          <t>Eleonora:</t>
        </r>
        <r>
          <rPr>
            <sz val="9"/>
            <color indexed="81"/>
            <rFont val="Tahoma"/>
            <family val="2"/>
          </rPr>
          <t xml:space="preserve">
value of dirtiness</t>
        </r>
      </text>
    </comment>
    <comment ref="AA3" authorId="0" shapeId="0" xr:uid="{00000000-0006-0000-0300-000012000000}">
      <text>
        <r>
          <rPr>
            <b/>
            <sz val="9"/>
            <color indexed="81"/>
            <rFont val="Tahoma"/>
            <family val="2"/>
          </rPr>
          <t>Eleonora:</t>
        </r>
        <r>
          <rPr>
            <sz val="9"/>
            <color indexed="81"/>
            <rFont val="Tahoma"/>
            <family val="2"/>
          </rPr>
          <t xml:space="preserve">
control of shading (standard: 1 to have constant no shading)</t>
        </r>
      </text>
    </comment>
    <comment ref="AB3" authorId="0" shapeId="0" xr:uid="{00000000-0006-0000-0300-000013000000}">
      <text>
        <r>
          <rPr>
            <b/>
            <sz val="9"/>
            <color indexed="81"/>
            <rFont val="Tahoma"/>
            <family val="2"/>
          </rPr>
          <t>Eleonora:</t>
        </r>
        <r>
          <rPr>
            <sz val="9"/>
            <color indexed="81"/>
            <rFont val="Tahoma"/>
            <family val="2"/>
          </rPr>
          <t xml:space="preserve">
not used,
use 0</t>
        </r>
      </text>
    </comment>
    <comment ref="AC3" authorId="0" shapeId="0" xr:uid="{00000000-0006-0000-0300-000014000000}">
      <text>
        <r>
          <rPr>
            <b/>
            <sz val="9"/>
            <color indexed="81"/>
            <rFont val="Tahoma"/>
            <family val="2"/>
          </rPr>
          <t>Eleonora:</t>
        </r>
        <r>
          <rPr>
            <sz val="9"/>
            <color indexed="81"/>
            <rFont val="Tahoma"/>
            <family val="2"/>
          </rPr>
          <t xml:space="preserve">
for the doors 0 empiric, 1 power law;
for the windows 0 constant, 1 pressure</t>
        </r>
      </text>
    </comment>
    <comment ref="AM3" authorId="0" shapeId="0" xr:uid="{00000000-0006-0000-0300-00001500000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Eleonora Leonardi</author>
  </authors>
  <commentList>
    <comment ref="B3" authorId="0" shapeId="0" xr:uid="{00000000-0006-0000-0400-000001000000}">
      <text>
        <r>
          <rPr>
            <b/>
            <sz val="9"/>
            <color indexed="81"/>
            <rFont val="Tahoma"/>
            <family val="2"/>
          </rPr>
          <t>Eleonora Leonardi:</t>
        </r>
        <r>
          <rPr>
            <sz val="9"/>
            <color indexed="81"/>
            <rFont val="Tahoma"/>
            <family val="2"/>
          </rPr>
          <t xml:space="preserve">
name of the structure</t>
        </r>
      </text>
    </comment>
    <comment ref="J3" authorId="0" shapeId="0" xr:uid="{00000000-0006-0000-0400-000002000000}">
      <text>
        <r>
          <rPr>
            <b/>
            <sz val="9"/>
            <color indexed="81"/>
            <rFont val="Tahoma"/>
            <family val="2"/>
          </rPr>
          <t>Eleonora Leonardi:</t>
        </r>
        <r>
          <rPr>
            <sz val="9"/>
            <color indexed="81"/>
            <rFont val="Tahoma"/>
            <family val="2"/>
          </rPr>
          <t xml:space="preserve">
Initial Temperature.
The first line is the initial temperaturre of the internal surface of the structure.
The second is between the first and the second sheet, and so on… They should be togethere one more than the sheets.</t>
        </r>
      </text>
    </comment>
    <comment ref="K3" authorId="0" shapeId="0" xr:uid="{00000000-0006-0000-0400-00000300000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sheet, and so on… They should be togethere one more than the sheets.</t>
        </r>
      </text>
    </comment>
    <comment ref="M3" authorId="0" shapeId="0" xr:uid="{00000000-0006-0000-0400-000004000000}">
      <text>
        <r>
          <rPr>
            <b/>
            <sz val="9"/>
            <color indexed="81"/>
            <rFont val="Tahoma"/>
            <family val="2"/>
          </rPr>
          <t>Eleonora Leonardi:</t>
        </r>
        <r>
          <rPr>
            <sz val="9"/>
            <color indexed="81"/>
            <rFont val="Tahoma"/>
            <family val="2"/>
          </rPr>
          <t xml:space="preserve">
name of the structure</t>
        </r>
      </text>
    </comment>
    <comment ref="B4" authorId="0" shapeId="0" xr:uid="{00000000-0006-0000-0400-000005000000}">
      <text>
        <r>
          <rPr>
            <b/>
            <sz val="9"/>
            <color indexed="81"/>
            <rFont val="Tahoma"/>
            <family val="2"/>
          </rPr>
          <t>Eleonora Leonardi:</t>
        </r>
        <r>
          <rPr>
            <sz val="9"/>
            <color indexed="81"/>
            <rFont val="Tahoma"/>
            <family val="2"/>
          </rPr>
          <t xml:space="preserve">
name of the single sheet</t>
        </r>
      </text>
    </comment>
    <comment ref="C4" authorId="0" shapeId="0" xr:uid="{00000000-0006-0000-0400-000006000000}">
      <text>
        <r>
          <rPr>
            <b/>
            <sz val="9"/>
            <color indexed="81"/>
            <rFont val="Tahoma"/>
            <family val="2"/>
          </rPr>
          <t>Eleonora Leonardi:</t>
        </r>
        <r>
          <rPr>
            <sz val="9"/>
            <color indexed="81"/>
            <rFont val="Tahoma"/>
            <family val="2"/>
          </rPr>
          <t xml:space="preserve">
path of the material file 
(just compile if you want to create the structure usable for the hygrothermal model - with this structure you will beable to use also RC model!)</t>
        </r>
      </text>
    </comment>
    <comment ref="D4" authorId="0" shapeId="0" xr:uid="{00000000-0006-0000-0400-000007000000}">
      <text>
        <r>
          <rPr>
            <b/>
            <sz val="9"/>
            <color indexed="81"/>
            <rFont val="Tahoma"/>
            <family val="2"/>
          </rPr>
          <t>Eleonora Leonardi:</t>
        </r>
        <r>
          <rPr>
            <sz val="9"/>
            <color indexed="81"/>
            <rFont val="Tahoma"/>
            <family val="2"/>
          </rPr>
          <t xml:space="preserve">
thickness of the sheet</t>
        </r>
      </text>
    </comment>
    <comment ref="E4" authorId="0" shapeId="0" xr:uid="{00000000-0006-0000-0400-000008000000}">
      <text>
        <r>
          <rPr>
            <b/>
            <sz val="9"/>
            <color indexed="81"/>
            <rFont val="Tahoma"/>
            <family val="2"/>
          </rPr>
          <t>Eleonora Leonardi:</t>
        </r>
        <r>
          <rPr>
            <sz val="9"/>
            <color indexed="81"/>
            <rFont val="Tahoma"/>
            <family val="2"/>
          </rPr>
          <t xml:space="preserve">
lambda of the sheet
(just compile if you want to create the structure usable for the hygrothermal model - with this structure you will beable to use also RC model!)</t>
        </r>
      </text>
    </comment>
    <comment ref="F4" authorId="0" shapeId="0" xr:uid="{00000000-0006-0000-0400-000009000000}">
      <text>
        <r>
          <rPr>
            <b/>
            <sz val="9"/>
            <color indexed="81"/>
            <rFont val="Tahoma"/>
            <family val="2"/>
          </rPr>
          <t>Eleonora Leonardi:</t>
        </r>
        <r>
          <rPr>
            <sz val="9"/>
            <color indexed="81"/>
            <rFont val="Tahoma"/>
            <family val="2"/>
          </rPr>
          <t xml:space="preserve">
rho of the sheet 
(just compile if you want to create the structure usable for the hygrothermal model - with this structure you will beable to use also RC model!)</t>
        </r>
      </text>
    </comment>
    <comment ref="G4" authorId="0" shapeId="0" xr:uid="{00000000-0006-0000-0400-00000A000000}">
      <text>
        <r>
          <rPr>
            <b/>
            <sz val="9"/>
            <color indexed="81"/>
            <rFont val="Tahoma"/>
            <family val="2"/>
          </rPr>
          <t>Eleonora Leonardi:</t>
        </r>
        <r>
          <rPr>
            <sz val="9"/>
            <color indexed="81"/>
            <rFont val="Tahoma"/>
            <family val="2"/>
          </rPr>
          <t xml:space="preserve">
Cp of the sheet
(just compile if you want to create the structure usable for the hygrothermal model - with this structure you will beable to use also RC model!)</t>
        </r>
      </text>
    </comment>
    <comment ref="H4" authorId="0" shapeId="0" xr:uid="{00000000-0006-0000-0400-00000B000000}">
      <text>
        <r>
          <rPr>
            <b/>
            <sz val="9"/>
            <color indexed="81"/>
            <rFont val="Tahoma"/>
            <family val="2"/>
          </rPr>
          <t>Eleonora Leonardi:</t>
        </r>
        <r>
          <rPr>
            <sz val="9"/>
            <color indexed="81"/>
            <rFont val="Tahoma"/>
            <family val="2"/>
          </rPr>
          <t xml:space="preserve">
number of layers for every sheet for the RC model (compile always)</t>
        </r>
      </text>
    </comment>
    <comment ref="I4" authorId="0" shapeId="0" xr:uid="{00000000-0006-0000-0400-00000C000000}">
      <text>
        <r>
          <rPr>
            <b/>
            <sz val="9"/>
            <color indexed="81"/>
            <rFont val="Tahoma"/>
            <family val="2"/>
          </rPr>
          <t>Eleonora Leonardi:</t>
        </r>
        <r>
          <rPr>
            <sz val="9"/>
            <color indexed="81"/>
            <rFont val="Tahoma"/>
            <family val="2"/>
          </rPr>
          <t xml:space="preserve">
number of layer for every sheet for the hygrothermal model
(just compile if you want to create the structure usable for the hygrothermal model - with this structure you will beable to use also RC model!)</t>
        </r>
      </text>
    </comment>
    <comment ref="M4" authorId="0" shapeId="0" xr:uid="{00000000-0006-0000-0400-00000D000000}">
      <text>
        <r>
          <rPr>
            <b/>
            <sz val="9"/>
            <color indexed="81"/>
            <rFont val="Tahoma"/>
            <family val="2"/>
          </rPr>
          <t>Eleonora Leonardi:</t>
        </r>
        <r>
          <rPr>
            <sz val="9"/>
            <color indexed="81"/>
            <rFont val="Tahoma"/>
            <family val="2"/>
          </rPr>
          <t xml:space="preserve">
thickness of every pane of the window</t>
        </r>
      </text>
    </comment>
    <comment ref="N4" authorId="0" shapeId="0" xr:uid="{00000000-0006-0000-0400-00000E000000}">
      <text>
        <r>
          <rPr>
            <b/>
            <sz val="9"/>
            <color indexed="81"/>
            <rFont val="Tahoma"/>
            <family val="2"/>
          </rPr>
          <t>Eleonora Leonardi:</t>
        </r>
        <r>
          <rPr>
            <sz val="9"/>
            <color indexed="81"/>
            <rFont val="Tahoma"/>
            <family val="2"/>
          </rPr>
          <t xml:space="preserve">
cp of every plane of the window</t>
        </r>
      </text>
    </comment>
    <comment ref="O4" authorId="0" shapeId="0" xr:uid="{00000000-0006-0000-0400-00000F000000}">
      <text>
        <r>
          <rPr>
            <b/>
            <sz val="9"/>
            <color indexed="81"/>
            <rFont val="Tahoma"/>
            <family val="2"/>
          </rPr>
          <t>Eleonora Leonardi:</t>
        </r>
        <r>
          <rPr>
            <sz val="9"/>
            <color indexed="81"/>
            <rFont val="Tahoma"/>
            <family val="2"/>
          </rPr>
          <t xml:space="preserve">
rho of every plane of the window</t>
        </r>
      </text>
    </comment>
    <comment ref="P4" authorId="0" shapeId="0" xr:uid="{00000000-0006-0000-0400-00001000000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xr:uid="{00000000-0006-0000-0400-000011000000}">
      <text>
        <r>
          <rPr>
            <b/>
            <sz val="9"/>
            <color indexed="81"/>
            <rFont val="Tahoma"/>
            <family val="2"/>
          </rPr>
          <t>Eleonora Leonardi:</t>
        </r>
        <r>
          <rPr>
            <sz val="9"/>
            <color indexed="81"/>
            <rFont val="Tahoma"/>
            <family val="2"/>
          </rPr>
          <t xml:space="preserve">
U value of the glass</t>
        </r>
      </text>
    </comment>
    <comment ref="M14" authorId="0" shapeId="0" xr:uid="{00000000-0006-0000-0400-000012000000}">
      <text>
        <r>
          <rPr>
            <b/>
            <sz val="9"/>
            <color indexed="81"/>
            <rFont val="Tahoma"/>
            <family val="2"/>
          </rPr>
          <t>Eleonora Leonardi:</t>
        </r>
        <r>
          <rPr>
            <sz val="9"/>
            <color indexed="81"/>
            <rFont val="Tahoma"/>
            <family val="2"/>
          </rPr>
          <t xml:space="preserve">
U value of the frame</t>
        </r>
      </text>
    </comment>
    <comment ref="B15" authorId="0" shapeId="0" xr:uid="{00000000-0006-0000-0400-00001300000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xr:uid="{00000000-0006-0000-0400-000014000000}">
      <text>
        <r>
          <rPr>
            <b/>
            <sz val="9"/>
            <color indexed="81"/>
            <rFont val="Tahoma"/>
            <family val="2"/>
          </rPr>
          <t>Eleonora Leonardi:</t>
        </r>
        <r>
          <rPr>
            <sz val="9"/>
            <color indexed="81"/>
            <rFont val="Tahoma"/>
            <family val="2"/>
          </rPr>
          <t xml:space="preserve">
Psi value of the thermal bridge glass - frame</t>
        </r>
      </text>
    </comment>
    <comment ref="B16" authorId="0" shapeId="0" xr:uid="{00000000-0006-0000-0400-000015000000}">
      <text>
        <r>
          <rPr>
            <b/>
            <sz val="9"/>
            <color indexed="81"/>
            <rFont val="Tahoma"/>
            <family val="2"/>
          </rPr>
          <t>Eleonora Leonardi:</t>
        </r>
        <r>
          <rPr>
            <sz val="9"/>
            <color indexed="81"/>
            <rFont val="Tahoma"/>
            <family val="2"/>
          </rPr>
          <t xml:space="preserve">
temperature of the active layer (only for the RC model)</t>
        </r>
      </text>
    </comment>
    <comment ref="M16" authorId="0" shapeId="0" xr:uid="{00000000-0006-0000-0400-000016000000}">
      <text>
        <r>
          <rPr>
            <b/>
            <sz val="9"/>
            <color indexed="81"/>
            <rFont val="Tahoma"/>
            <family val="2"/>
          </rPr>
          <t>Eleonora Leonardi:</t>
        </r>
        <r>
          <rPr>
            <sz val="9"/>
            <color indexed="81"/>
            <rFont val="Tahoma"/>
            <family val="2"/>
          </rPr>
          <t xml:space="preserve">
g value</t>
        </r>
      </text>
    </comment>
    <comment ref="B17" authorId="0" shapeId="0" xr:uid="{00000000-0006-0000-0400-00001700000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xr:uid="{00000000-0006-0000-0400-00001800000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xr:uid="{00000000-0006-0000-0400-000019000000}">
      <text>
        <r>
          <rPr>
            <b/>
            <sz val="9"/>
            <color indexed="81"/>
            <rFont val="Tahoma"/>
            <family val="2"/>
          </rPr>
          <t>Eleonora Leonardi:</t>
        </r>
        <r>
          <rPr>
            <sz val="9"/>
            <color indexed="81"/>
            <rFont val="Tahoma"/>
            <family val="2"/>
          </rPr>
          <t xml:space="preserve">
emission of the structure inside</t>
        </r>
      </text>
    </comment>
    <comment ref="M18" authorId="0" shapeId="0" xr:uid="{00000000-0006-0000-0400-00001A000000}">
      <text>
        <r>
          <rPr>
            <b/>
            <sz val="9"/>
            <color indexed="81"/>
            <rFont val="Tahoma"/>
            <family val="2"/>
          </rPr>
          <t>Eleonora Leonardi:</t>
        </r>
        <r>
          <rPr>
            <sz val="9"/>
            <color indexed="81"/>
            <rFont val="Tahoma"/>
            <family val="2"/>
          </rPr>
          <t xml:space="preserve">
emission of the glass inside</t>
        </r>
      </text>
    </comment>
    <comment ref="B19" authorId="0" shapeId="0" xr:uid="{00000000-0006-0000-0400-00001B000000}">
      <text>
        <r>
          <rPr>
            <b/>
            <sz val="9"/>
            <color indexed="81"/>
            <rFont val="Tahoma"/>
            <family val="2"/>
          </rPr>
          <t>Eleonora Leonardi:</t>
        </r>
        <r>
          <rPr>
            <sz val="9"/>
            <color indexed="81"/>
            <rFont val="Tahoma"/>
            <family val="2"/>
          </rPr>
          <t xml:space="preserve">
emission of the structure outside</t>
        </r>
      </text>
    </comment>
    <comment ref="M19" authorId="0" shapeId="0" xr:uid="{00000000-0006-0000-0400-00001C000000}">
      <text>
        <r>
          <rPr>
            <b/>
            <sz val="9"/>
            <color indexed="81"/>
            <rFont val="Tahoma"/>
            <family val="2"/>
          </rPr>
          <t>Eleonora Leonardi:</t>
        </r>
        <r>
          <rPr>
            <sz val="9"/>
            <color indexed="81"/>
            <rFont val="Tahoma"/>
            <family val="2"/>
          </rPr>
          <t xml:space="preserve">
emission of the glass outside</t>
        </r>
      </text>
    </comment>
    <comment ref="B20" authorId="0" shapeId="0" xr:uid="{00000000-0006-0000-0400-00001D000000}">
      <text>
        <r>
          <rPr>
            <b/>
            <sz val="9"/>
            <color indexed="81"/>
            <rFont val="Tahoma"/>
            <family val="2"/>
          </rPr>
          <t>Eleonora Leonardi:</t>
        </r>
        <r>
          <rPr>
            <sz val="9"/>
            <color indexed="81"/>
            <rFont val="Tahoma"/>
            <family val="2"/>
          </rPr>
          <t xml:space="preserve">
absorption of the structure outside</t>
        </r>
      </text>
    </comment>
    <comment ref="M20" authorId="0" shapeId="0" xr:uid="{00000000-0006-0000-0400-00001E00000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Passivhaus Institut</author>
  </authors>
  <commentList>
    <comment ref="O17" authorId="0" shapeId="0" xr:uid="{00000000-0006-0000-0500-000001000000}">
      <text>
        <r>
          <rPr>
            <sz val="10"/>
            <color indexed="8"/>
            <rFont val="Segoe UI"/>
            <family val="2"/>
          </rPr>
          <t>bezieht sich auf die Grenze der thermischen Hülle,
bei unbeheiztem Keller also auf die Kellerdecke.</t>
        </r>
      </text>
    </comment>
    <comment ref="AE17" authorId="0" shapeId="0" xr:uid="{00000000-0006-0000-0500-000002000000}">
      <text>
        <r>
          <rPr>
            <sz val="10"/>
            <color indexed="8"/>
            <rFont val="Segoe UI"/>
            <family val="2"/>
          </rPr>
          <t>bezieht sich auf die Grenze der thermischen Hülle,
bei unbeheiztem Keller also auf die Kellerdecke.</t>
        </r>
      </text>
    </comment>
    <comment ref="AU17" authorId="0" shapeId="0" xr:uid="{00000000-0006-0000-0500-000003000000}">
      <text>
        <r>
          <rPr>
            <sz val="10"/>
            <color indexed="8"/>
            <rFont val="Segoe UI"/>
            <family val="2"/>
          </rPr>
          <t>bezieht sich auf die Grenze der thermischen Hülle,
bei unbeheiztem Keller also auf die Kellerdecke.</t>
        </r>
      </text>
    </comment>
    <comment ref="G19" authorId="0" shapeId="0" xr:uid="{00000000-0006-0000-0500-000004000000}">
      <text>
        <r>
          <rPr>
            <sz val="10"/>
            <color indexed="8"/>
            <rFont val="Segoe UI"/>
            <family val="2"/>
          </rPr>
          <t>Umfang der Bodenplatte bzw. 
Kellerdecke, je nach Art der 
Gründung.
Nur die zum Freien führenden 
Kanten werden angerechnet.</t>
        </r>
      </text>
    </comment>
    <comment ref="W19" authorId="0" shapeId="0" xr:uid="{00000000-0006-0000-0500-000005000000}">
      <text>
        <r>
          <rPr>
            <sz val="10"/>
            <color indexed="8"/>
            <rFont val="Segoe UI"/>
            <family val="2"/>
          </rPr>
          <t>Umfang der Bodenplatte bzw. 
Kellerdecke, je nach Art der 
Gründung.
Nur die zum Freien führenden 
Kanten werden angerechnet.</t>
        </r>
      </text>
    </comment>
    <comment ref="AM19" authorId="0" shapeId="0" xr:uid="{00000000-0006-0000-0500-000006000000}">
      <text>
        <r>
          <rPr>
            <sz val="10"/>
            <color indexed="8"/>
            <rFont val="Segoe UI"/>
            <family val="2"/>
          </rPr>
          <t>Umfang der Bodenplatte bzw. 
Kellerdecke, je nach Art der 
Gründung.
Nur die zum Freien führenden 
Kanten werden angerechnet.</t>
        </r>
      </text>
    </comment>
    <comment ref="G30" authorId="0" shapeId="0" xr:uid="{00000000-0006-0000-0500-000007000000}">
      <text>
        <r>
          <rPr>
            <sz val="10"/>
            <color indexed="8"/>
            <rFont val="Segoe UI"/>
            <family val="2"/>
          </rPr>
          <t>OK Erdreich bis UK Kellerboden, 
bei Bodenplatte im Erdreich 
OK Erdreich bis UK Bodenplatte</t>
        </r>
      </text>
    </comment>
    <comment ref="O30" authorId="0" shapeId="0" xr:uid="{00000000-0006-0000-0500-000008000000}">
      <text>
        <r>
          <rPr>
            <sz val="10"/>
            <color indexed="8"/>
            <rFont val="Segoe UI"/>
            <family val="2"/>
          </rPr>
          <t>Bei Bodenplatte im 
Erdreich U-Wert 
der aufgehenden Außenwand</t>
        </r>
      </text>
    </comment>
    <comment ref="W30" authorId="0" shapeId="0" xr:uid="{00000000-0006-0000-0500-000009000000}">
      <text>
        <r>
          <rPr>
            <sz val="10"/>
            <color indexed="8"/>
            <rFont val="Segoe UI"/>
            <family val="2"/>
          </rPr>
          <t>OK Erdreich bis UK Kellerboden, 
bei Bodenplatte im Erdreich 
OK Erdreich bis UK Bodenplatte</t>
        </r>
      </text>
    </comment>
    <comment ref="AE30" authorId="0" shapeId="0" xr:uid="{00000000-0006-0000-0500-00000A000000}">
      <text>
        <r>
          <rPr>
            <sz val="10"/>
            <color indexed="8"/>
            <rFont val="Segoe UI"/>
            <family val="2"/>
          </rPr>
          <t>Bei Bodenplatte im 
Erdreich U-Wert 
der aufgehenden Außenwand</t>
        </r>
      </text>
    </comment>
    <comment ref="AM30" authorId="0" shapeId="0" xr:uid="{00000000-0006-0000-0500-00000B000000}">
      <text>
        <r>
          <rPr>
            <sz val="10"/>
            <color indexed="8"/>
            <rFont val="Segoe UI"/>
            <family val="2"/>
          </rPr>
          <t>OK Erdreich bis UK Kellerboden, 
bei Bodenplatte im Erdreich 
OK Erdreich bis UK Bodenplatte</t>
        </r>
      </text>
    </comment>
    <comment ref="AU30" authorId="0" shapeId="0" xr:uid="{00000000-0006-0000-0500-00000C000000}">
      <text>
        <r>
          <rPr>
            <sz val="10"/>
            <color indexed="8"/>
            <rFont val="Segoe UI"/>
            <family val="2"/>
          </rPr>
          <t>Bei Bodenplatte im 
Erdreich U-Wert 
der aufgehenden Außenwand</t>
        </r>
      </text>
    </comment>
    <comment ref="O40" authorId="0" shapeId="0" xr:uid="{00000000-0006-0000-0500-00000D000000}">
      <text>
        <r>
          <rPr>
            <sz val="10"/>
            <color indexed="8"/>
            <rFont val="Segoe UI"/>
            <family val="2"/>
          </rPr>
          <t>Standardwert: 4 m/s. Ggf. anpassen.</t>
        </r>
      </text>
    </comment>
    <comment ref="AE40" authorId="0" shapeId="0" xr:uid="{00000000-0006-0000-0500-00000E000000}">
      <text>
        <r>
          <rPr>
            <sz val="10"/>
            <color indexed="8"/>
            <rFont val="Segoe UI"/>
            <family val="2"/>
          </rPr>
          <t>Standardwert: 4 m/s. Ggf. anpassen.</t>
        </r>
      </text>
    </comment>
    <comment ref="AU40" authorId="0" shapeId="0" xr:uid="{00000000-0006-0000-0500-00000F000000}">
      <text>
        <r>
          <rPr>
            <sz val="10"/>
            <color indexed="8"/>
            <rFont val="Segoe UI"/>
            <family val="2"/>
          </rPr>
          <t>Standardwert: 4 m/s. Ggf. anpassen.</t>
        </r>
      </text>
    </comment>
    <comment ref="O41" authorId="0" shapeId="0" xr:uid="{00000000-0006-0000-0500-000010000000}">
      <text>
        <r>
          <rPr>
            <sz val="10"/>
            <color indexed="8"/>
            <rFont val="Segoe UI"/>
            <family val="2"/>
          </rPr>
          <t>geschützte Lage (Stadtkern): 0.02
mittlere Lage (Stadtrand): 0.05
exponierte Lage (ländlich): 0.1</t>
        </r>
      </text>
    </comment>
    <comment ref="AE41" authorId="0" shapeId="0" xr:uid="{00000000-0006-0000-0500-000011000000}">
      <text>
        <r>
          <rPr>
            <sz val="10"/>
            <color indexed="8"/>
            <rFont val="Segoe UI"/>
            <family val="2"/>
          </rPr>
          <t>geschützte Lage (Stadtkern): 0.02
mittlere Lage (Stadtrand): 0.05
exponierte Lage (ländlich): 0.1</t>
        </r>
      </text>
    </comment>
    <comment ref="AU41" authorId="0" shapeId="0" xr:uid="{00000000-0006-0000-0500-000012000000}">
      <text>
        <r>
          <rPr>
            <sz val="10"/>
            <color indexed="8"/>
            <rFont val="Segoe UI"/>
            <family val="2"/>
          </rPr>
          <t>geschützte Lage (Stadtkern): 0.02
mittlere Lage (Stadtrand): 0.05
exponierte Lage (ländlich): 0.1</t>
        </r>
      </text>
    </comment>
    <comment ref="G45" authorId="0" shapeId="0" xr:uid="{00000000-0006-0000-0500-00001300000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xr:uid="{00000000-0006-0000-0500-000014000000}">
      <text>
        <r>
          <rPr>
            <sz val="10"/>
            <color indexed="8"/>
            <rFont val="Segoe UI"/>
            <family val="2"/>
          </rPr>
          <t>kann gleich dem stationären Anteil gesetzt werden,
wenn der Wärmebrückenverlust kleiner bleibt
als der Wärmeverlust ohne Wärmebrücken</t>
        </r>
      </text>
    </comment>
    <comment ref="W45" authorId="0" shapeId="0" xr:uid="{00000000-0006-0000-0500-00001500000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xr:uid="{00000000-0006-0000-0500-000016000000}">
      <text>
        <r>
          <rPr>
            <sz val="10"/>
            <color indexed="8"/>
            <rFont val="Segoe UI"/>
            <family val="2"/>
          </rPr>
          <t>kann gleich dem stationären Anteil gesetzt werden,
wenn der Wärmebrückenverlust kleiner bleibt
als der Wärmeverlust ohne Wärmebrücken</t>
        </r>
      </text>
    </comment>
    <comment ref="AM45" authorId="0" shapeId="0" xr:uid="{00000000-0006-0000-0500-00001700000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xr:uid="{00000000-0006-0000-0500-000018000000}">
      <text>
        <r>
          <rPr>
            <sz val="10"/>
            <color indexed="8"/>
            <rFont val="Segoe UI"/>
            <family val="2"/>
          </rPr>
          <t>kann gleich dem stationären Anteil gesetzt werden,
wenn der Wärmebrückenverlust kleiner bleibt
als der Wärmeverlust ohne Wärmebrücken</t>
        </r>
      </text>
    </comment>
    <comment ref="G49" authorId="0" shapeId="0" xr:uid="{00000000-0006-0000-0500-000019000000}">
      <text>
        <r>
          <rPr>
            <sz val="10"/>
            <color indexed="8"/>
            <rFont val="Segoe UI"/>
            <family val="2"/>
          </rPr>
          <t>Tiefe unter Unterkante der thermischen Hülle</t>
        </r>
      </text>
    </comment>
    <comment ref="W49" authorId="0" shapeId="0" xr:uid="{00000000-0006-0000-0500-00001A000000}">
      <text>
        <r>
          <rPr>
            <sz val="10"/>
            <color indexed="8"/>
            <rFont val="Segoe UI"/>
            <family val="2"/>
          </rPr>
          <t>Tiefe unter Unterkante der thermischen Hülle</t>
        </r>
      </text>
    </comment>
    <comment ref="AM49" authorId="0" shapeId="0" xr:uid="{00000000-0006-0000-0500-00001B000000}">
      <text>
        <r>
          <rPr>
            <sz val="10"/>
            <color indexed="8"/>
            <rFont val="Segoe UI"/>
            <family val="2"/>
          </rPr>
          <t>Tiefe unter Unterkante der thermischen Hülle</t>
        </r>
      </text>
    </comment>
    <comment ref="G50" authorId="0" shapeId="0" xr:uid="{00000000-0006-0000-0500-00001C000000}">
      <text>
        <r>
          <rPr>
            <sz val="10"/>
            <color indexed="8"/>
            <rFont val="Segoe UI"/>
            <family val="2"/>
          </rPr>
          <t>Filtergeschwindigkeit, d.h. Volumenstrom pro m².
Typische Werte: 0,01 bis 0,1 m pro Tag</t>
        </r>
      </text>
    </comment>
    <comment ref="W50" authorId="0" shapeId="0" xr:uid="{00000000-0006-0000-0500-00001D000000}">
      <text>
        <r>
          <rPr>
            <sz val="10"/>
            <color indexed="8"/>
            <rFont val="Segoe UI"/>
            <family val="2"/>
          </rPr>
          <t>Filtergeschwindigkeit, d.h. Volumenstrom pro m².
Typische Werte: 0,01 bis 0,1 m pro Tag</t>
        </r>
      </text>
    </comment>
    <comment ref="AM50" authorId="0" shapeId="0" xr:uid="{00000000-0006-0000-0500-00001E00000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Eleonora</author>
  </authors>
  <commentList>
    <comment ref="A2" authorId="0" shapeId="0" xr:uid="{00000000-0006-0000-0600-00000100000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xr:uid="{00000000-0006-0000-0600-000002000000}">
      <text>
        <r>
          <rPr>
            <b/>
            <sz val="9"/>
            <color indexed="81"/>
            <rFont val="Tahoma"/>
            <family val="2"/>
          </rPr>
          <t>Eleonora:</t>
        </r>
        <r>
          <rPr>
            <sz val="9"/>
            <color indexed="81"/>
            <rFont val="Tahoma"/>
            <family val="2"/>
          </rPr>
          <t xml:space="preserve">
name of the boundary (for the user), if boundary not used let empty</t>
        </r>
      </text>
    </comment>
    <comment ref="C2" authorId="0" shapeId="0" xr:uid="{00000000-0006-0000-0600-00000300000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t>
        </r>
      </text>
    </comment>
    <comment ref="D3" authorId="0" shapeId="0" xr:uid="{00000000-0006-0000-0600-00000400000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xr:uid="{00000000-0006-0000-0600-00000500000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xr:uid="{00000000-0006-0000-0600-00000600000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xr:uid="{00000000-0006-0000-0600-00000700000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xr:uid="{00000000-0006-0000-0600-00000800000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xr:uid="{00000000-0006-0000-0600-00000900000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xr:uid="{00000000-0006-0000-0600-00000A00000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xr:uid="{00000000-0006-0000-0600-00000B00000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xr:uid="{00000000-0006-0000-0600-00000C00000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xr:uid="{00000000-0006-0000-0600-00000D00000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xr:uid="{00000000-0006-0000-0600-00000E00000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xr:uid="{00000000-0006-0000-0600-00000F000000}">
      <text>
        <r>
          <rPr>
            <b/>
            <sz val="9"/>
            <color indexed="81"/>
            <rFont val="Tahoma"/>
            <family val="2"/>
          </rPr>
          <t>Eleonora:</t>
        </r>
        <r>
          <rPr>
            <sz val="9"/>
            <color indexed="81"/>
            <rFont val="Tahoma"/>
            <family val="2"/>
          </rPr>
          <t xml:space="preserve">
*if model = 0 empty
*if model = 1empty
*if model = 2 write the temperature of December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Eleonora</author>
  </authors>
  <commentList>
    <comment ref="A2" authorId="0" shapeId="0" xr:uid="{00000000-0006-0000-0700-00000100000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xr:uid="{00000000-0006-0000-0700-000002000000}">
      <text>
        <r>
          <rPr>
            <b/>
            <sz val="9"/>
            <color indexed="81"/>
            <rFont val="Tahoma"/>
            <family val="2"/>
          </rPr>
          <t>Eleonora:</t>
        </r>
        <r>
          <rPr>
            <sz val="9"/>
            <color indexed="81"/>
            <rFont val="Tahoma"/>
            <family val="2"/>
          </rPr>
          <t xml:space="preserve">
number of the zone which the profile is associated to</t>
        </r>
      </text>
    </comment>
    <comment ref="D2" authorId="0" shapeId="0" xr:uid="{00000000-0006-0000-0700-000003000000}">
      <text>
        <r>
          <rPr>
            <b/>
            <sz val="9"/>
            <color indexed="81"/>
            <rFont val="Tahoma"/>
            <family val="2"/>
          </rPr>
          <t>Eleonora:</t>
        </r>
        <r>
          <rPr>
            <sz val="9"/>
            <color indexed="81"/>
            <rFont val="Tahoma"/>
            <family val="2"/>
          </rPr>
          <t xml:space="preserve">
number of the people profile</t>
        </r>
      </text>
    </comment>
    <comment ref="E2" authorId="0" shapeId="0" xr:uid="{00000000-0006-0000-0700-00000400000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xr:uid="{00000000-0006-0000-0700-00000500000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xr:uid="{00000000-0006-0000-0700-00000600000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xr:uid="{00000000-0006-0000-0700-000007000000}">
      <text>
        <r>
          <rPr>
            <b/>
            <sz val="9"/>
            <color indexed="81"/>
            <rFont val="Tahoma"/>
            <family val="2"/>
          </rPr>
          <t>Eleonora:</t>
        </r>
        <r>
          <rPr>
            <sz val="9"/>
            <color indexed="81"/>
            <rFont val="Tahoma"/>
            <family val="2"/>
          </rPr>
          <t xml:space="preserve">
number of the light profile</t>
        </r>
      </text>
    </comment>
    <comment ref="E36" authorId="0" shapeId="0" xr:uid="{00000000-0006-0000-0700-00000800000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xr:uid="{00000000-0006-0000-0700-00000900000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xr:uid="{00000000-0006-0000-0700-00000A000000}">
      <text>
        <r>
          <rPr>
            <b/>
            <sz val="9"/>
            <color indexed="81"/>
            <rFont val="Tahoma"/>
            <family val="2"/>
          </rPr>
          <t>Eleonora:</t>
        </r>
        <r>
          <rPr>
            <sz val="9"/>
            <color indexed="81"/>
            <rFont val="Tahoma"/>
            <family val="2"/>
          </rPr>
          <t xml:space="preserve">
- for model 0 profile W/light
- for model 1 profile of W/m²</t>
        </r>
      </text>
    </comment>
    <comment ref="D55" authorId="0" shapeId="0" xr:uid="{00000000-0006-0000-0700-00000B000000}">
      <text>
        <r>
          <rPr>
            <b/>
            <sz val="9"/>
            <color indexed="81"/>
            <rFont val="Tahoma"/>
            <family val="2"/>
          </rPr>
          <t>Eleonora:</t>
        </r>
        <r>
          <rPr>
            <sz val="9"/>
            <color indexed="81"/>
            <rFont val="Tahoma"/>
            <family val="2"/>
          </rPr>
          <t xml:space="preserve">
number of the electricity profile</t>
        </r>
      </text>
    </comment>
    <comment ref="E55" authorId="0" shapeId="0" xr:uid="{00000000-0006-0000-0700-00000C00000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xr:uid="{00000000-0006-0000-0700-00000D00000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xr:uid="{00000000-0006-0000-0700-00000E000000}">
      <text>
        <r>
          <rPr>
            <b/>
            <sz val="9"/>
            <color indexed="81"/>
            <rFont val="Tahoma"/>
            <family val="2"/>
          </rPr>
          <t>Eleonora:</t>
        </r>
        <r>
          <rPr>
            <sz val="9"/>
            <color indexed="81"/>
            <rFont val="Tahoma"/>
            <family val="2"/>
          </rPr>
          <t xml:space="preserve">
- for model 0 profile W/light
- for model 1 profile of W/m²</t>
        </r>
      </text>
    </comment>
    <comment ref="D74" authorId="0" shapeId="0" xr:uid="{00000000-0006-0000-0700-00000F000000}">
      <text>
        <r>
          <rPr>
            <b/>
            <sz val="9"/>
            <color indexed="81"/>
            <rFont val="Tahoma"/>
            <family val="2"/>
          </rPr>
          <t>Eleonora:</t>
        </r>
        <r>
          <rPr>
            <sz val="9"/>
            <color indexed="81"/>
            <rFont val="Tahoma"/>
            <family val="2"/>
          </rPr>
          <t xml:space="preserve">
number of the moisture profile</t>
        </r>
      </text>
    </comment>
    <comment ref="E74" authorId="0" shapeId="0" xr:uid="{00000000-0006-0000-0700-00001000000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xr:uid="{00000000-0006-0000-0700-000011000000}">
      <text>
        <r>
          <rPr>
            <b/>
            <sz val="9"/>
            <color indexed="81"/>
            <rFont val="Tahoma"/>
            <family val="2"/>
          </rPr>
          <t>Eleonora:</t>
        </r>
        <r>
          <rPr>
            <sz val="9"/>
            <color indexed="81"/>
            <rFont val="Tahoma"/>
            <family val="2"/>
          </rPr>
          <t xml:space="preserve">
model of moisture
* 0: kg/s</t>
        </r>
      </text>
    </comment>
    <comment ref="G74" authorId="0" shapeId="0" xr:uid="{00000000-0006-0000-0700-00001200000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Eleonora</author>
    <author>Leonardi, Eleonora</author>
  </authors>
  <commentList>
    <comment ref="A1" authorId="0" shapeId="0" xr:uid="{00000000-0006-0000-0800-000001000000}">
      <text>
        <r>
          <rPr>
            <b/>
            <sz val="9"/>
            <color indexed="81"/>
            <rFont val="Tahoma"/>
            <family val="2"/>
          </rPr>
          <t>Eleonora:</t>
        </r>
        <r>
          <rPr>
            <sz val="9"/>
            <color indexed="81"/>
            <rFont val="Tahoma"/>
            <family val="2"/>
          </rPr>
          <t xml:space="preserve">
number of the zone</t>
        </r>
      </text>
    </comment>
    <comment ref="B1" authorId="0" shapeId="0" xr:uid="{00000000-0006-0000-0800-000002000000}">
      <text>
        <r>
          <rPr>
            <b/>
            <sz val="9"/>
            <color indexed="81"/>
            <rFont val="Tahoma"/>
            <family val="2"/>
          </rPr>
          <t>Eleonora:</t>
        </r>
        <r>
          <rPr>
            <sz val="9"/>
            <color indexed="81"/>
            <rFont val="Tahoma"/>
            <family val="2"/>
          </rPr>
          <t xml:space="preserve">
assign the name to the zone</t>
        </r>
      </text>
    </comment>
    <comment ref="C1" authorId="0" shapeId="0" xr:uid="{00000000-0006-0000-0800-000003000000}">
      <text>
        <r>
          <rPr>
            <b/>
            <sz val="9"/>
            <color indexed="81"/>
            <rFont val="Tahoma"/>
            <family val="2"/>
          </rPr>
          <t>Eleonora:</t>
        </r>
        <r>
          <rPr>
            <sz val="9"/>
            <color indexed="81"/>
            <rFont val="Tahoma"/>
            <family val="2"/>
          </rPr>
          <t xml:space="preserve">
name of the room that are part of the zone</t>
        </r>
      </text>
    </comment>
    <comment ref="BU1" authorId="0" shapeId="0" xr:uid="{00000000-0006-0000-0800-00000400000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xr:uid="{00000000-0006-0000-0800-00000500000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xr:uid="{00000000-0006-0000-0800-00000600000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xr:uid="{00000000-0006-0000-0800-00000700000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xr:uid="{00000000-0006-0000-0800-00000800000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xr:uid="{00000000-0006-0000-0800-00000900000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xr:uid="{00000000-0006-0000-0800-00000A00000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xr:uid="{00000000-0006-0000-0800-00000B00000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xr:uid="{00000000-0006-0000-0800-00000C00000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xr:uid="{00000000-0006-0000-0800-00000D00000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xr:uid="{00000000-0006-0000-0800-00000E00000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<sst xmlns="http://schemas.openxmlformats.org/spreadsheetml/2006/main" count="7397" uniqueCount="1516">
  <si>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</si>
  <si>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</si>
  <si>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</si>
  <si>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</si>
  <si>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</si>
  <si>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</si>
  <si>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</si>
  <si>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</si>
  <si>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</si>
  <si>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</si>
  <si>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</si>
  <si>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</si>
  <si>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</si>
  <si>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</si>
  <si>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</si>
  <si>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</si>
  <si>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</si>
  <si>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</si>
  <si>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</si>
  <si>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</si>
  <si>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</si>
  <si>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</si>
  <si>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</si>
  <si>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</si>
  <si>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</si>
  <si>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</si>
  <si>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</si>
  <si>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</si>
  <si>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</si>
  <si>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</si>
  <si>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</si>
  <si>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</si>
  <si>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</si>
  <si>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</si>
  <si>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</si>
  <si>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</si>
  <si>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</si>
  <si>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</si>
  <si>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</si>
  <si>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</si>
  <si>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</si>
  <si>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</si>
  <si>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</si>
  <si>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</si>
  <si>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</si>
  <si>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</si>
  <si>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</si>
  <si>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</si>
  <si>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</si>
  <si>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</si>
  <si>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</si>
  <si>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</si>
  <si>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</si>
  <si>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</si>
  <si>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</si>
  <si>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</si>
  <si>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</si>
  <si>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</si>
  <si>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</si>
  <si>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</si>
  <si>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</si>
  <si>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</si>
  <si>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</si>
  <si>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</si>
  <si>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</si>
  <si>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</si>
  <si>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</si>
  <si>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</si>
  <si>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</si>
  <si>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</si>
  <si>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</si>
  <si>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</si>
  <si>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</si>
  <si>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</si>
  <si>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</si>
  <si>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</si>
  <si>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</si>
  <si>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</si>
  <si>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</si>
  <si>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</si>
  <si>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</si>
  <si>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</si>
  <si>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</si>
  <si>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</si>
  <si>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</si>
  <si>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</si>
  <si>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</si>
  <si>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</si>
  <si>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</si>
  <si>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</si>
  <si>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</si>
  <si>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</si>
  <si>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</si>
  <si>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</si>
  <si>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</si>
  <si>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</si>
  <si>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</si>
  <si>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</si>
  <si>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</si>
  <si>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</si>
  <si>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</si>
  <si>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</si>
  <si>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</si>
  <si>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</si>
  <si>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</si>
  <si>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</si>
  <si>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</si>
  <si>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</si>
  <si>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</si>
  <si>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</si>
  <si>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</si>
  <si>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</si>
  <si>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</si>
  <si>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</si>
  <si>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</si>
  <si>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</si>
  <si>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</si>
  <si>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</si>
  <si>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</si>
  <si>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</si>
  <si>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</si>
  <si>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</si>
  <si>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</si>
  <si>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</si>
  <si>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</si>
  <si>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</si>
  <si>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</si>
  <si>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</si>
  <si>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</si>
  <si>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</si>
  <si>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</si>
  <si>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</si>
  <si>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</si>
  <si>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</si>
  <si>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</si>
  <si>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</si>
  <si>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</si>
  <si>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</si>
  <si>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</si>
  <si>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</si>
  <si>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</si>
  <si>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</si>
  <si>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</si>
  <si>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</si>
  <si>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</si>
  <si>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</si>
  <si>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</si>
  <si>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</si>
  <si>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</si>
  <si>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</si>
  <si>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</si>
  <si>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</si>
  <si>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</si>
  <si>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</si>
  <si>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</si>
  <si>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</si>
  <si>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</si>
  <si>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</si>
  <si>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</si>
  <si>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</si>
  <si>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</si>
  <si>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</si>
  <si>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</si>
  <si>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</si>
  <si>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</si>
  <si>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</si>
  <si>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</si>
  <si>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</si>
  <si>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</si>
  <si>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</si>
  <si>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</si>
  <si>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</si>
  <si>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</si>
  <si>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</si>
  <si>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</si>
  <si>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</si>
  <si>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</si>
  <si>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</si>
  <si>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</si>
  <si>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</si>
  <si>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</si>
  <si>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</si>
  <si>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</si>
  <si>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</si>
  <si>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</si>
  <si>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</si>
  <si>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</si>
  <si>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</si>
  <si>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</si>
  <si>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</si>
  <si>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</si>
  <si>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</si>
  <si>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</si>
  <si>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</si>
  <si>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</si>
  <si>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</si>
  <si>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</si>
  <si>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</si>
  <si>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</si>
  <si>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</si>
  <si>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</si>
  <si>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</si>
  <si>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</si>
  <si>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</si>
  <si>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</si>
  <si>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</si>
  <si>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</si>
  <si>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</si>
  <si>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</si>
  <si>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</si>
  <si>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</si>
  <si>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</si>
  <si>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</si>
  <si>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</si>
  <si>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</si>
  <si>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</si>
  <si>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</si>
  <si>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</si>
  <si>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</si>
  <si>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</si>
  <si>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</si>
  <si>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</si>
  <si>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</si>
  <si>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</si>
  <si>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</si>
  <si>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</si>
  <si>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</si>
  <si>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</si>
  <si>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</si>
  <si>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</si>
  <si>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</si>
  <si>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</si>
  <si>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</si>
  <si>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</si>
  <si>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</si>
  <si>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</si>
  <si>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</si>
  <si>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</si>
  <si>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</si>
  <si>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</si>
  <si>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</si>
  <si>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</si>
  <si>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</si>
  <si>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</si>
  <si>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</si>
  <si>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</si>
  <si>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</si>
  <si>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</si>
  <si>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</si>
  <si>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</si>
  <si>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</si>
  <si>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</si>
  <si>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</si>
  <si>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</si>
  <si>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</si>
  <si>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</si>
  <si>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</si>
  <si>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</si>
  <si>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</si>
  <si>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</si>
  <si>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</si>
  <si>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</si>
  <si>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</si>
  <si>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</si>
  <si>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</si>
  <si>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</si>
  <si>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</si>
  <si>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</si>
  <si>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</si>
  <si>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</si>
  <si>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</si>
  <si>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</si>
  <si>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</si>
  <si>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</si>
  <si>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</si>
  <si>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</si>
  <si>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</si>
  <si>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</si>
  <si>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</si>
  <si>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</si>
  <si>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</si>
  <si>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</si>
  <si>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</si>
  <si>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</si>
  <si>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</si>
  <si>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</si>
  <si>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</si>
  <si>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</si>
  <si>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</si>
  <si>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</si>
  <si>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</si>
  <si>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</si>
  <si>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</si>
  <si>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</si>
  <si>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</si>
  <si>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</si>
  <si>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</si>
  <si>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EG_TOP5_SZ1</t>
  </si>
  <si>
    <t>EG_TOP5_SZ1_wall_S1</t>
  </si>
  <si>
    <t>S</t>
  </si>
  <si>
    <t>EG_TOP5_FL</t>
  </si>
  <si>
    <t>wall_in</t>
  </si>
  <si>
    <t>EG_TOP5_SZ1_wall_S2</t>
  </si>
  <si>
    <t>EG_TOP5_WC</t>
  </si>
  <si>
    <t>EG_TOP5_SZ1_wall_W1</t>
  </si>
  <si>
    <t>EG_TOP4_SZ1</t>
  </si>
  <si>
    <t>wall_in_neighbour</t>
  </si>
  <si>
    <t>EG_TOP5_SZ1_floor1</t>
  </si>
  <si>
    <t>floor</t>
  </si>
  <si>
    <t>floor_basement</t>
  </si>
  <si>
    <t>EG_TOP5_SZ1_wall_W2</t>
  </si>
  <si>
    <t>EG_TOP5_WF</t>
  </si>
  <si>
    <t>door</t>
  </si>
  <si>
    <t>door_ EG_TOP5_SZ1_wall_W2</t>
  </si>
  <si>
    <t>EG_TOP5_SZ1_wall_N1</t>
  </si>
  <si>
    <t>N</t>
  </si>
  <si>
    <t>wall_out</t>
  </si>
  <si>
    <t>window</t>
  </si>
  <si>
    <t>window_1</t>
  </si>
  <si>
    <t>window_ EG_TOP5_SZ1_wall_N1</t>
  </si>
  <si>
    <t>EG_TOP5_SZ1_wall_W3</t>
  </si>
  <si>
    <t>EG_TOP5_SZ1_ceil1</t>
  </si>
  <si>
    <t>ceil</t>
  </si>
  <si>
    <t>OG1_TOP5_SZ1</t>
  </si>
  <si>
    <t>floor_internal</t>
  </si>
  <si>
    <t>EG_TOP5_SZ1_wall_N2</t>
  </si>
  <si>
    <t>EG_TOP3_BAD</t>
  </si>
  <si>
    <t>EG_TOP3_BAD_ceil1</t>
  </si>
  <si>
    <t>OG1_TOP3_BAD</t>
  </si>
  <si>
    <t>EG_TOP3_BAD_wall_W1</t>
  </si>
  <si>
    <t>EG_TOP4_FL</t>
  </si>
  <si>
    <t>EG_TOP3_BAD_wall_S1</t>
  </si>
  <si>
    <t>EG_TOP3_AR</t>
  </si>
  <si>
    <t>EG_TOP3_BAD_floor1</t>
  </si>
  <si>
    <t>EG_TOP3_BAD_wall_E1</t>
  </si>
  <si>
    <t>E</t>
  </si>
  <si>
    <t>EG_TOP3_WZ</t>
  </si>
  <si>
    <t>EG_TOP3_BAD_wall_N1</t>
  </si>
  <si>
    <t>EG_TOP3_FL</t>
  </si>
  <si>
    <t>EG_TOP3_BAD_wall_N2</t>
  </si>
  <si>
    <t>EG_TOP3_WC</t>
  </si>
  <si>
    <t>EG_TOP3_BAD_wall_E2</t>
  </si>
  <si>
    <t>door_ EG_TOP3_BAD_wall_E2</t>
  </si>
  <si>
    <t>EG_TOP2_FL</t>
  </si>
  <si>
    <t>EG_TOP2_FL_wall_E1</t>
  </si>
  <si>
    <t>EG_TOP2_WC</t>
  </si>
  <si>
    <t>door_ EG_TOP2_FL_wall_E1</t>
  </si>
  <si>
    <t>EG_TOP2_FL_wall_E2</t>
  </si>
  <si>
    <t>EG_TOP2_AR</t>
  </si>
  <si>
    <t>door_ EG_TOP2_FL_wall_E2</t>
  </si>
  <si>
    <t>EG_TOP2_FL_wall_W1</t>
  </si>
  <si>
    <t>EG_TOP2_SZ2</t>
  </si>
  <si>
    <t>door_ EG_TOP2_FL_wall_W1</t>
  </si>
  <si>
    <t>EG_TOP2_FL_floor1</t>
  </si>
  <si>
    <t>EG_TOP2_FL_wall_S1</t>
  </si>
  <si>
    <t>EG_TOP2_WZ</t>
  </si>
  <si>
    <t>door_ EG_TOP2_FL_wall_S1</t>
  </si>
  <si>
    <t>EG_TOP2_FL_wall_N1</t>
  </si>
  <si>
    <t>EG_TOP2_WF</t>
  </si>
  <si>
    <t>door_ EG_TOP2_FL_wall_N1</t>
  </si>
  <si>
    <t>EG_TOP2_FL_ceil1</t>
  </si>
  <si>
    <t>OG1_TOP2_FL</t>
  </si>
  <si>
    <t>EG_TOP2_FL_wall_W2</t>
  </si>
  <si>
    <t>EG_TOP2_BAD</t>
  </si>
  <si>
    <t>door_ EG_TOP2_FL_wall_W2</t>
  </si>
  <si>
    <t>EG_TOP2_FL_wall_E3</t>
  </si>
  <si>
    <t>EG_TOP2_SZ1</t>
  </si>
  <si>
    <t>door_ EG_TOP2_FL_wall_E3</t>
  </si>
  <si>
    <t>EG_TOP2_SZ1_ceil1</t>
  </si>
  <si>
    <t>OG1_TOP2_SZ1</t>
  </si>
  <si>
    <t>EG_TOP2_SZ1_wall_E1</t>
  </si>
  <si>
    <t>EG_TOP1_FL</t>
  </si>
  <si>
    <t>EG_TOP2_SZ1_wall_E2</t>
  </si>
  <si>
    <t>EG_TOP1_WF</t>
  </si>
  <si>
    <t>EG_TOP2_SZ1_wall_W1</t>
  </si>
  <si>
    <t>EG_TOP2_SZ1_floor1</t>
  </si>
  <si>
    <t>EG_TOP2_SZ1_wall_S1</t>
  </si>
  <si>
    <t>EG_TOP2_SZ1_wall_N1</t>
  </si>
  <si>
    <t>EG_TOP2_SZ1_wall_W2</t>
  </si>
  <si>
    <t>door_ EG_TOP2_SZ1_wall_W2</t>
  </si>
  <si>
    <t>OG1_TOP3_WC</t>
  </si>
  <si>
    <t>OG1_TOP3_WC_wall_W1</t>
  </si>
  <si>
    <t>OG1_TOP4_FL</t>
  </si>
  <si>
    <t>OG1_TOP3_WC_wall_E1</t>
  </si>
  <si>
    <t>OG1_TOP3_FL</t>
  </si>
  <si>
    <t>OG1_TOP3_WC_floor1</t>
  </si>
  <si>
    <t>OG1_TOP3_WC_wall_S1</t>
  </si>
  <si>
    <t>OG1_TOP3_WC_wall_N1</t>
  </si>
  <si>
    <t>door_ OG1_TOP3_WC_wall_N1</t>
  </si>
  <si>
    <t>OG1_TOP3_WC_ceil1</t>
  </si>
  <si>
    <t>OG2_TOP3_WC</t>
  </si>
  <si>
    <t>EG_TOP1_FL_wall_N1</t>
  </si>
  <si>
    <t>door_ EG_TOP1_FL_wall_N1</t>
  </si>
  <si>
    <t>EG_TOP1_FL_wall_E1</t>
  </si>
  <si>
    <t>EG_TOP1_SZ1</t>
  </si>
  <si>
    <t>door_ EG_TOP1_FL_wall_E1</t>
  </si>
  <si>
    <t>EG_TOP1_FL_floor1</t>
  </si>
  <si>
    <t>EG_TOP1_FL_ceil1</t>
  </si>
  <si>
    <t>OG1_TOP1_FL</t>
  </si>
  <si>
    <t>EG_TOP1_FL_wall_S1</t>
  </si>
  <si>
    <t>EG_TOP1_WZ</t>
  </si>
  <si>
    <t>door_ EG_TOP1_FL_wall_S1</t>
  </si>
  <si>
    <t>EG_TOP1_FL_wall_W1</t>
  </si>
  <si>
    <t>EG_TOP1_FL_wall_W2</t>
  </si>
  <si>
    <t>EG_TOP1_FL_wall_W3</t>
  </si>
  <si>
    <t>EG_TOP2_AR_wall_N1</t>
  </si>
  <si>
    <t>EG_TOP2_AR_ceil1</t>
  </si>
  <si>
    <t>OG1_TOP2_AR</t>
  </si>
  <si>
    <t>EG_TOP2_AR_wall_W1</t>
  </si>
  <si>
    <t>door_ EG_TOP2_AR_wall_W1</t>
  </si>
  <si>
    <t>EG_TOP2_AR_wall_E1</t>
  </si>
  <si>
    <t>EG_TOP2_AR_wall_S1</t>
  </si>
  <si>
    <t>EG_TOP2_AR_floor1</t>
  </si>
  <si>
    <t>EG_TOP2_AR_wall_E2</t>
  </si>
  <si>
    <t>OG1_TOP5_WC</t>
  </si>
  <si>
    <t>OG1_TOP5_WC_wall_N1</t>
  </si>
  <si>
    <t>OG1_TOP5_WC_floor1</t>
  </si>
  <si>
    <t>OG1_TOP5_WC_wall_W1</t>
  </si>
  <si>
    <t>OG1_TOP5_FL</t>
  </si>
  <si>
    <t>door_ OG1_TOP5_WC_wall_W1</t>
  </si>
  <si>
    <t>OG1_TOP5_WC_wall_E1</t>
  </si>
  <si>
    <t>OG1_TOP5_WC_wall_S1</t>
  </si>
  <si>
    <t>OG1_TOP5_BAD</t>
  </si>
  <si>
    <t>OG1_TOP5_WC_wall_E2</t>
  </si>
  <si>
    <t>OG1_TOP4_BAD</t>
  </si>
  <si>
    <t>OG1_TOP5_WC_ceil1</t>
  </si>
  <si>
    <t>OG2_TOP5_WC</t>
  </si>
  <si>
    <t>EG_TOP2_WZ_wall_E1</t>
  </si>
  <si>
    <t>EG_TOP2_WZ_wall_W1</t>
  </si>
  <si>
    <t>EG_TOP2_WZ_floor1</t>
  </si>
  <si>
    <t>EG_TOP2_WZ_wall_N1</t>
  </si>
  <si>
    <t>EG_TOP2_WZ_wall_S1</t>
  </si>
  <si>
    <t>window_ EG_TOP2_WZ_wall_S1</t>
  </si>
  <si>
    <t>EG_TOP2_WZ_ceil1</t>
  </si>
  <si>
    <t>OG1_TOP2_WZ</t>
  </si>
  <si>
    <t>EG_TOP2_WZ_wall_N2</t>
  </si>
  <si>
    <t>EG_TOP2_WZ_wall_N3</t>
  </si>
  <si>
    <t>door_ EG_TOP2_WZ_wall_N3</t>
  </si>
  <si>
    <t>EG_TOP4_SZ1_wall_N1</t>
  </si>
  <si>
    <t>EG_TOP4_SZ1_wall_E1</t>
  </si>
  <si>
    <t>door_ EG_TOP4_SZ1_wall_E1</t>
  </si>
  <si>
    <t>EG_TOP4_SZ1_wall_E2</t>
  </si>
  <si>
    <t>EG_TOP4_SZ1_wall_N2</t>
  </si>
  <si>
    <t>EG_TOP4_SZ1_wall_S1</t>
  </si>
  <si>
    <t>EG_TOP4_BAD</t>
  </si>
  <si>
    <t>EG_TOP4_SZ1_ceil1</t>
  </si>
  <si>
    <t>OG1_TOP4_SZ1</t>
  </si>
  <si>
    <t>EG_TOP4_SZ1_wall_E3</t>
  </si>
  <si>
    <t>EG_TOP4_SZ1_floor1</t>
  </si>
  <si>
    <t>EG_TOP4_SZ1_wall_N3</t>
  </si>
  <si>
    <t>window_ EG_TOP4_SZ1_wall_N3</t>
  </si>
  <si>
    <t>EG_TOP1_SZ1_wall_W1</t>
  </si>
  <si>
    <t>door_ EG_TOP1_SZ1_wall_W1</t>
  </si>
  <si>
    <t>EG_TOP1_SZ1_wall_S1</t>
  </si>
  <si>
    <t>EG_TOP1_SZ1_wall_E1</t>
  </si>
  <si>
    <t>window_ EG_TOP1_SZ1_wall_E1</t>
  </si>
  <si>
    <t>EG_TOP1_SZ1_wall_N1</t>
  </si>
  <si>
    <t>EG_TOP1_SZ1_ceil1</t>
  </si>
  <si>
    <t>OG1_TOP1_SZ1</t>
  </si>
  <si>
    <t>EG_TOP1_SZ1_wall_N2</t>
  </si>
  <si>
    <t>EB_TOP1_BAD</t>
  </si>
  <si>
    <t>EG_TOP1_SZ1_floor1</t>
  </si>
  <si>
    <t>EG_TOP5_SZ3</t>
  </si>
  <si>
    <t>EG_TOP5_SZ3_wall_S1</t>
  </si>
  <si>
    <t>EG_TOP5_SZ2</t>
  </si>
  <si>
    <t>EG_TOP5_SZ3_wall_E1</t>
  </si>
  <si>
    <t>door_ EG_TOP5_SZ3_wall_E1</t>
  </si>
  <si>
    <t>EG_TOP5_SZ3_wall_W1</t>
  </si>
  <si>
    <t>window_ EG_TOP5_SZ3_wall_W1</t>
  </si>
  <si>
    <t>EG_TOP5_SZ3_floor1</t>
  </si>
  <si>
    <t>EG_TOP5_SZ3_wall_N1</t>
  </si>
  <si>
    <t>EG_TOP5_SZ3_ceil1</t>
  </si>
  <si>
    <t>OG1_TOP5_SZ3</t>
  </si>
  <si>
    <t>OG2_TOP3_BAD</t>
  </si>
  <si>
    <t>OG2_TOP3_BAD_wall_N1</t>
  </si>
  <si>
    <t>OG2_TOP3_FL</t>
  </si>
  <si>
    <t>OG2_TOP3_BAD_wall_E1</t>
  </si>
  <si>
    <t>OG2_TOP3_WZ</t>
  </si>
  <si>
    <t>OG2_TOP3_BAD_floor1</t>
  </si>
  <si>
    <t>OG2_TOP3_BAD_wall_E2</t>
  </si>
  <si>
    <t>door_ OG2_TOP3_BAD_wall_E2</t>
  </si>
  <si>
    <t>OG2_TOP3_BAD_wall_W1</t>
  </si>
  <si>
    <t>OG2_TOP4_FL</t>
  </si>
  <si>
    <t>OG2_TOP3_BAD_wall_N2</t>
  </si>
  <si>
    <t>OG2_TOP3_BAD_ceil1</t>
  </si>
  <si>
    <t>roof</t>
  </si>
  <si>
    <t>OG2_TOP3_BAD_wall_S1</t>
  </si>
  <si>
    <t>OG2_TOP3_AR</t>
  </si>
  <si>
    <t>EG_TOP1_WF_wall_S1</t>
  </si>
  <si>
    <t>door_ EG_TOP1_WF_wall_S1</t>
  </si>
  <si>
    <t>EG_TOP1_WF_wall_S2</t>
  </si>
  <si>
    <t>EG_TOP1_WF_floor1</t>
  </si>
  <si>
    <t>EG_TOP1_WF_ceil1</t>
  </si>
  <si>
    <t>OG1_TOP1_WF</t>
  </si>
  <si>
    <t>EG_TOP1_WF_wall_E1</t>
  </si>
  <si>
    <t>door_ EG_TOP1_WF_wall_E1</t>
  </si>
  <si>
    <t>EG_TOP1_WF_wall_W1</t>
  </si>
  <si>
    <t>EG_TOP1_WF_wall_N1</t>
  </si>
  <si>
    <t>door_ EG_TOP1_WF_wall_N1</t>
  </si>
  <si>
    <t>OG1_TOP3_AR</t>
  </si>
  <si>
    <t>OG1_TOP3_AR_wall_W1</t>
  </si>
  <si>
    <t>OG1_TOP3_AR_floor1</t>
  </si>
  <si>
    <t>OG1_TOP3_AR_ceil1</t>
  </si>
  <si>
    <t>OG1_TOP3_AR_wall_N1</t>
  </si>
  <si>
    <t>OG1_TOP3_AR_wall_W2</t>
  </si>
  <si>
    <t>OG1_TOP4_WZ</t>
  </si>
  <si>
    <t>OG1_TOP3_AR_wall_S1</t>
  </si>
  <si>
    <t>OG1_TOP3_SZ2</t>
  </si>
  <si>
    <t>OG1_TOP3_AR_wall_E1</t>
  </si>
  <si>
    <t>OG1_TOP3_WZ</t>
  </si>
  <si>
    <t>door_ OG1_TOP3_AR_wall_E1</t>
  </si>
  <si>
    <t>OG1_TOP2_WC</t>
  </si>
  <si>
    <t>OG1_TOP2_WC_wall_E1</t>
  </si>
  <si>
    <t>OG1_TOP2_WC_wall_S1</t>
  </si>
  <si>
    <t>OG1_TOP2_WC_floor1</t>
  </si>
  <si>
    <t>OG1_TOP2_WC_wall_N1</t>
  </si>
  <si>
    <t>OG1_TOP2_WC_wall_W1</t>
  </si>
  <si>
    <t>door_ OG1_TOP2_WC_wall_W1</t>
  </si>
  <si>
    <t>OG1_TOP2_WC_ceil1</t>
  </si>
  <si>
    <t>OG2_TOP2_WC</t>
  </si>
  <si>
    <t>OG1_TOP1_WF_floor1</t>
  </si>
  <si>
    <t>OG1_TOP1_WF_wall_N1</t>
  </si>
  <si>
    <t>door_ OG1_TOP1_WF_wall_N1</t>
  </si>
  <si>
    <t>OG1_TOP1_WF_wall_E1</t>
  </si>
  <si>
    <t>OG1_TOP1_BAD</t>
  </si>
  <si>
    <t>door_ OG1_TOP1_WF_wall_E1</t>
  </si>
  <si>
    <t>OG1_TOP1_WF_wall_S1</t>
  </si>
  <si>
    <t>door_ OG1_TOP1_WF_wall_S1</t>
  </si>
  <si>
    <t>OG1_TOP1_WF_wall_S2</t>
  </si>
  <si>
    <t>OG1_TOP1_WF_wall_W1</t>
  </si>
  <si>
    <t>OG1_TOP1_WF_ceil1</t>
  </si>
  <si>
    <t>OG2_TOP1_WF</t>
  </si>
  <si>
    <t>EG_TOP2_WF_floor1</t>
  </si>
  <si>
    <t>EG_TOP2_WF_wall_S1</t>
  </si>
  <si>
    <t>EG_TOP2_WF_wall_N1</t>
  </si>
  <si>
    <t>door_ EG_TOP2_WF_wall_N1</t>
  </si>
  <si>
    <t>EG_TOP2_WF_wall_E1</t>
  </si>
  <si>
    <t>EG_TOP2_WF_wall_W1</t>
  </si>
  <si>
    <t>EG_TOP2_WF_ceil1</t>
  </si>
  <si>
    <t>OG1_TOP2_WF</t>
  </si>
  <si>
    <t>EG_TOP2_WF_wall_S2</t>
  </si>
  <si>
    <t>door_ EG_TOP2_WF_wall_S2</t>
  </si>
  <si>
    <t>OG1_TOP1_SZ1_floor1</t>
  </si>
  <si>
    <t>OG1_TOP1_SZ1_ceil1</t>
  </si>
  <si>
    <t>OG2_TOP1_SZ1</t>
  </si>
  <si>
    <t>OG1_TOP1_SZ1_wall_N1</t>
  </si>
  <si>
    <t>OG1_TOP1_SZ1_wall_N2</t>
  </si>
  <si>
    <t>OG1_TOP1_SZ1_wall_S1</t>
  </si>
  <si>
    <t>OG1_TOP1_WZ</t>
  </si>
  <si>
    <t>OG1_TOP1_SZ1_wall_E1</t>
  </si>
  <si>
    <t>window_ OG1_TOP1_SZ1_wall_E1</t>
  </si>
  <si>
    <t>OG1_TOP1_SZ1_wall_W1</t>
  </si>
  <si>
    <t>door_ OG1_TOP1_SZ1_wall_W1</t>
  </si>
  <si>
    <t>EG_TOP2_WC_wall_S1</t>
  </si>
  <si>
    <t>EG_TOP2_WC_wall_W1</t>
  </si>
  <si>
    <t>door_ EG_TOP2_WC_wall_W1</t>
  </si>
  <si>
    <t>EG_TOP2_WC_floor1</t>
  </si>
  <si>
    <t>EG_TOP2_WC_wall_E1</t>
  </si>
  <si>
    <t>EG_TOP2_WC_wall_N1</t>
  </si>
  <si>
    <t>EG_TOP2_WC_ceil1</t>
  </si>
  <si>
    <t>OG1_TOP1_BAD_wall_E1</t>
  </si>
  <si>
    <t>window_ OG1_TOP1_BAD_wall_E1</t>
  </si>
  <si>
    <t>OG1_TOP1_BAD_ceil1</t>
  </si>
  <si>
    <t>OG2_TOP1_BAD</t>
  </si>
  <si>
    <t>OG1_TOP1_BAD_wall_S1</t>
  </si>
  <si>
    <t>OG1_TOP1_BAD_floor1</t>
  </si>
  <si>
    <t>OG1_TOP1_BAD_wall_W1</t>
  </si>
  <si>
    <t>door_ OG1_TOP1_BAD_wall_W1</t>
  </si>
  <si>
    <t>OG1_TOP1_BAD_wall_N1</t>
  </si>
  <si>
    <t>OG1_TOP1_FL_floor1</t>
  </si>
  <si>
    <t>OG1_TOP1_FL_wall_W1</t>
  </si>
  <si>
    <t>OG1_TOP1_FL_wall_S1</t>
  </si>
  <si>
    <t>door_ OG1_TOP1_FL_wall_S1</t>
  </si>
  <si>
    <t>OG1_TOP1_FL_ceil1</t>
  </si>
  <si>
    <t>OG2_TOP1_FL</t>
  </si>
  <si>
    <t>OG1_TOP1_FL_wall_N1</t>
  </si>
  <si>
    <t>door_ OG1_TOP1_FL_wall_N1</t>
  </si>
  <si>
    <t>OG1_TOP1_FL_wall_E1</t>
  </si>
  <si>
    <t>door_ OG1_TOP1_FL_wall_E1</t>
  </si>
  <si>
    <t>OG1_TOP1_FL_wall_W2</t>
  </si>
  <si>
    <t>OG1_TOP1_FL_wall_W3</t>
  </si>
  <si>
    <t>EG_TOP2_BAD_wall_N1</t>
  </si>
  <si>
    <t>EG_TOP2_BAD_wall_S1</t>
  </si>
  <si>
    <t>EG_TOP2_BAD_floor1</t>
  </si>
  <si>
    <t>EG_TOP2_BAD_wall_W1</t>
  </si>
  <si>
    <t>EG_TOP2_BAD_wall_E1</t>
  </si>
  <si>
    <t>door_ EG_TOP2_BAD_wall_E1</t>
  </si>
  <si>
    <t>EG_TOP2_BAD_ceil1</t>
  </si>
  <si>
    <t>OG1_TOP2_BAD</t>
  </si>
  <si>
    <t>EG_TOP2_SZ2_wall_N1</t>
  </si>
  <si>
    <t>EG_TOP2_SZ2_wall_W1</t>
  </si>
  <si>
    <t>EG_TOP3_SZ1</t>
  </si>
  <si>
    <t>EG_TOP2_SZ2_ceil1</t>
  </si>
  <si>
    <t>OG1_TOP2_SZ2</t>
  </si>
  <si>
    <t>EG_TOP2_SZ2_wall_S1</t>
  </si>
  <si>
    <t>EG_TOP2_SZ2_wall_E1</t>
  </si>
  <si>
    <t>door_ EG_TOP2_SZ2_wall_E1</t>
  </si>
  <si>
    <t>EG_TOP2_SZ2_wall_W2</t>
  </si>
  <si>
    <t>EG_TOP2_SZ2_wall_E2</t>
  </si>
  <si>
    <t>EG_TOP2_SZ2_floor1</t>
  </si>
  <si>
    <t>EG_TOP2_SZ2_wall_N2</t>
  </si>
  <si>
    <t>window_ EG_TOP2_SZ2_wall_N2</t>
  </si>
  <si>
    <t>OG1_TOP4_WZ_wall_W1</t>
  </si>
  <si>
    <t>OG1_TOP5_WZ</t>
  </si>
  <si>
    <t>OG1_TOP4_WZ_wall_W2</t>
  </si>
  <si>
    <t>OG1_TOP4_WZ_ceil1</t>
  </si>
  <si>
    <t>OG2_TOP4_WZ</t>
  </si>
  <si>
    <t>OG1_TOP4_WZ_floor1</t>
  </si>
  <si>
    <t>EG_TOP4_WZ</t>
  </si>
  <si>
    <t>OG1_TOP4_WZ_wall_S1</t>
  </si>
  <si>
    <t>window_ OG1_TOP4_WZ_wall_S1</t>
  </si>
  <si>
    <t>OG1_TOP4_WZ_wall_E1</t>
  </si>
  <si>
    <t>OG1_TOP4_WZ_wall_N1</t>
  </si>
  <si>
    <t>door_ OG1_TOP4_WZ_wall_N1</t>
  </si>
  <si>
    <t>OG1_TOP4_WZ_wall_N2</t>
  </si>
  <si>
    <t>OG1_TOP4_WZ_wall_E2</t>
  </si>
  <si>
    <t>EG_TOP3_WZ_wall_W1</t>
  </si>
  <si>
    <t>door_ EG_TOP3_WZ_wall_W1</t>
  </si>
  <si>
    <t>EG_TOP3_WZ_wall_E1</t>
  </si>
  <si>
    <t>EG_TOP3_WZ_wall_E2</t>
  </si>
  <si>
    <t>EG_TOP3_WZ_wall_E3</t>
  </si>
  <si>
    <t>EG_TOP3_WZ_floor1</t>
  </si>
  <si>
    <t>EG_TOP3_WZ_ceil1</t>
  </si>
  <si>
    <t>EG_TOP3_WZ_wall_N1</t>
  </si>
  <si>
    <t>door_ EG_TOP3_WZ_wall_N1</t>
  </si>
  <si>
    <t>EG_TOP3_WZ_wall_W2</t>
  </si>
  <si>
    <t>EG_TOP3_SZ2</t>
  </si>
  <si>
    <t>door_ EG_TOP3_WZ_wall_W2</t>
  </si>
  <si>
    <t>EG_TOP3_WZ_wall_S1</t>
  </si>
  <si>
    <t>window_ EG_TOP3_WZ_wall_S1</t>
  </si>
  <si>
    <t>EG_TOP3_WZ_wall_N2</t>
  </si>
  <si>
    <t>EG_TOP3_WZ_wall_W3</t>
  </si>
  <si>
    <t>EG_TOP3_SZ1_wall_E1</t>
  </si>
  <si>
    <t>EG_TOP3_SZ1_floor1</t>
  </si>
  <si>
    <t>EG_TOP3_SZ1_wall_N1</t>
  </si>
  <si>
    <t>window_ EG_TOP3_SZ1_wall_N1</t>
  </si>
  <si>
    <t>EG_TOP3_SZ1_wall_W1</t>
  </si>
  <si>
    <t>door_ EG_TOP3_SZ1_wall_W1</t>
  </si>
  <si>
    <t>EG_TOP3_SZ1_wall_S1</t>
  </si>
  <si>
    <t>EG_TOP3_SZ1_ceil1</t>
  </si>
  <si>
    <t>OG1_TOP3_SZ1</t>
  </si>
  <si>
    <t>OG1_TOP5_FL_wall_E1</t>
  </si>
  <si>
    <t>door_ OG1_TOP5_FL_wall_E1</t>
  </si>
  <si>
    <t>OG1_TOP5_FL_wall_S1</t>
  </si>
  <si>
    <t>door_ OG1_TOP5_FL_wall_S1</t>
  </si>
  <si>
    <t>OG1_TOP5_FL_floor1</t>
  </si>
  <si>
    <t>OG1_TOP5_FL_wall_W1</t>
  </si>
  <si>
    <t>OG1_TOP5_SZ2</t>
  </si>
  <si>
    <t>door_ OG1_TOP5_FL_wall_W1</t>
  </si>
  <si>
    <t>OG1_TOP5_FL_wall_W2</t>
  </si>
  <si>
    <t>OG1_TOP5_AR</t>
  </si>
  <si>
    <t>OG1_TOP5_FL_wall_N1</t>
  </si>
  <si>
    <t>OG1_TOP5_FL_wall_N2</t>
  </si>
  <si>
    <t>OG1_TOP5_WF</t>
  </si>
  <si>
    <t>door_ OG1_TOP5_FL_wall_N2</t>
  </si>
  <si>
    <t>OG1_TOP5_FL_wall_E2</t>
  </si>
  <si>
    <t>door_ OG1_TOP5_FL_wall_E2</t>
  </si>
  <si>
    <t>OG1_TOP5_FL_ceil1</t>
  </si>
  <si>
    <t>OG2_TOP5_FL</t>
  </si>
  <si>
    <t>EG_TOP3_FL_wall_S1</t>
  </si>
  <si>
    <t>door_ EG_TOP3_FL_wall_S1</t>
  </si>
  <si>
    <t>EG_TOP3_FL_wall_E1</t>
  </si>
  <si>
    <t>door_ EG_TOP3_FL_wall_E1</t>
  </si>
  <si>
    <t>EG_TOP3_FL_wall_S2</t>
  </si>
  <si>
    <t>EG_TOP3_FL_wall_W1</t>
  </si>
  <si>
    <t>EG_TOP3_FL_wall_S3</t>
  </si>
  <si>
    <t>door_ EG_TOP3_FL_wall_S3</t>
  </si>
  <si>
    <t>EG_TOP3_FL_floor1</t>
  </si>
  <si>
    <t>EG_TOP3_FL_wall_N1</t>
  </si>
  <si>
    <t>door_ EG_TOP3_FL_wall_N1</t>
  </si>
  <si>
    <t>EG_TOP3_FL_wall_W2</t>
  </si>
  <si>
    <t>EG_TOP3_FL_wall_W3</t>
  </si>
  <si>
    <t>door_ EG_TOP3_FL_wall_W3</t>
  </si>
  <si>
    <t>EG_TOP3_FL_ceil1</t>
  </si>
  <si>
    <t>EG_TOP3_FL_wall_N2</t>
  </si>
  <si>
    <t>EG_TOP3_SZ2_wall_N1</t>
  </si>
  <si>
    <t>EG_TOP3_SZ2_wall_E1</t>
  </si>
  <si>
    <t>door_ EG_TOP3_SZ2_wall_E1</t>
  </si>
  <si>
    <t>EG_TOP3_SZ2_floor1</t>
  </si>
  <si>
    <t>EG_TOP3_SZ2_wall_W1</t>
  </si>
  <si>
    <t>EG_TOP3_SZ2_wall_S1</t>
  </si>
  <si>
    <t>window_ EG_TOP3_SZ2_wall_S1</t>
  </si>
  <si>
    <t>EG_TOP3_SZ2_ceil1</t>
  </si>
  <si>
    <t>EG_TOP3_AR_wall_E1</t>
  </si>
  <si>
    <t>door_ EG_TOP3_AR_wall_E1</t>
  </si>
  <si>
    <t>EG_TOP3_AR_wall_S1</t>
  </si>
  <si>
    <t>EG_TOP3_AR_wall_W1</t>
  </si>
  <si>
    <t>EG_TOP3_AR_floor1</t>
  </si>
  <si>
    <t>EG_TOP3_AR_wall_W2</t>
  </si>
  <si>
    <t>EG_TOP3_AR_ceil1</t>
  </si>
  <si>
    <t>EG_TOP3_AR_wall_N1</t>
  </si>
  <si>
    <t>OG1_TOP4_SZ1_wall_S1</t>
  </si>
  <si>
    <t>OG1_TOP4_SZ1_wall_W1</t>
  </si>
  <si>
    <t>OG1_TOP4_SZ1_floor1</t>
  </si>
  <si>
    <t>OG1_TOP4_SZ1_wall_N1</t>
  </si>
  <si>
    <t>OG1_TOP4_SZ1_wall_N2</t>
  </si>
  <si>
    <t>window_ OG1_TOP4_SZ1_wall_N2</t>
  </si>
  <si>
    <t>OG1_TOP4_SZ1_wall_N3</t>
  </si>
  <si>
    <t>OG1_TOP4_SZ1_wall_E1</t>
  </si>
  <si>
    <t>OG1_TOP4_SZ1_wall_E2</t>
  </si>
  <si>
    <t>door_ OG1_TOP4_SZ1_wall_E2</t>
  </si>
  <si>
    <t>OG1_TOP4_SZ1_ceil1</t>
  </si>
  <si>
    <t>OG2_TOP4_SZ1</t>
  </si>
  <si>
    <t>EG_TOP3_WC_floor1</t>
  </si>
  <si>
    <t>EG_TOP3_WC_ceil1</t>
  </si>
  <si>
    <t>EG_TOP3_WC_wall_S1</t>
  </si>
  <si>
    <t>EG_TOP3_WC_wall_E1</t>
  </si>
  <si>
    <t>EG_TOP3_WC_wall_N1</t>
  </si>
  <si>
    <t>door_ EG_TOP3_WC_wall_N1</t>
  </si>
  <si>
    <t>EG_TOP3_WC_wall_W1</t>
  </si>
  <si>
    <t>OG2_TOP2_FL</t>
  </si>
  <si>
    <t>OG2_TOP2_FL_wall_S1</t>
  </si>
  <si>
    <t>OG2_TOP2_WZ</t>
  </si>
  <si>
    <t>door_ OG2_TOP2_FL_wall_S1</t>
  </si>
  <si>
    <t>OG2_TOP2_FL_wall_N1</t>
  </si>
  <si>
    <t>OG2_TOP2_WF</t>
  </si>
  <si>
    <t>door_ OG2_TOP2_FL_wall_N1</t>
  </si>
  <si>
    <t>OG2_TOP2_FL_ceil1</t>
  </si>
  <si>
    <t>OG2_TOP2_FL_wall_W1</t>
  </si>
  <si>
    <t>OG2_TOP2_BAD</t>
  </si>
  <si>
    <t>door_ OG2_TOP2_FL_wall_W1</t>
  </si>
  <si>
    <t>OG2_TOP2_FL_wall_E1</t>
  </si>
  <si>
    <t>OG2_TOP2_SZ1</t>
  </si>
  <si>
    <t>door_ OG2_TOP2_FL_wall_E1</t>
  </si>
  <si>
    <t>OG2_TOP2_FL_wall_E2</t>
  </si>
  <si>
    <t>OG2_TOP2_AR</t>
  </si>
  <si>
    <t>door_ OG2_TOP2_FL_wall_E2</t>
  </si>
  <si>
    <t>OG2_TOP2_FL_floor1</t>
  </si>
  <si>
    <t>OG2_TOP2_FL_wall_W2</t>
  </si>
  <si>
    <t>OG2_TOP2_SZ2</t>
  </si>
  <si>
    <t>door_ OG2_TOP2_FL_wall_W2</t>
  </si>
  <si>
    <t>OG2_TOP2_FL_wall_E3</t>
  </si>
  <si>
    <t>door_ OG2_TOP2_FL_wall_E3</t>
  </si>
  <si>
    <t>EG_TOP4_WZ_wall_E1</t>
  </si>
  <si>
    <t>EG_TOP4_WZ_wall_E2</t>
  </si>
  <si>
    <t>EG_TOP4_WZ_wall_N1</t>
  </si>
  <si>
    <t>door_ EG_TOP4_WZ_wall_N1</t>
  </si>
  <si>
    <t>EG_TOP4_WZ_floor1</t>
  </si>
  <si>
    <t>EG_TOP4_WZ_wall_W1</t>
  </si>
  <si>
    <t>EG_TOP5_WZ</t>
  </si>
  <si>
    <t>EG_TOP4_WZ_ceil1</t>
  </si>
  <si>
    <t>EG_TOP4_WZ_wall_N2</t>
  </si>
  <si>
    <t>EG_TOP4_WZ_wall_W2</t>
  </si>
  <si>
    <t>EG_TOP5_BAD</t>
  </si>
  <si>
    <t>EG_TOP4_WZ_wall_S1</t>
  </si>
  <si>
    <t>window_ EG_TOP4_WZ_wall_S1</t>
  </si>
  <si>
    <t>OG1_TOP5_BAD_ceil1</t>
  </si>
  <si>
    <t>OG2_TOP5_BAD</t>
  </si>
  <si>
    <t>OG1_TOP5_BAD_floor1</t>
  </si>
  <si>
    <t>OG1_TOP5_BAD_wall_E1</t>
  </si>
  <si>
    <t>OG1_TOP5_BAD_wall_S1</t>
  </si>
  <si>
    <t>OG1_TOP5_BAD_wall_N1</t>
  </si>
  <si>
    <t>OG1_TOP5_BAD_wall_E2</t>
  </si>
  <si>
    <t>OG1_TOP5_BAD_wall_W1</t>
  </si>
  <si>
    <t>door_ OG1_TOP5_BAD_wall_W1</t>
  </si>
  <si>
    <t>EG_TOP4_FL_wall_E1</t>
  </si>
  <si>
    <t>EG_TOP4_FL_ceil1</t>
  </si>
  <si>
    <t>EG_TOP4_FL_wall_E2</t>
  </si>
  <si>
    <t>EG_TOP4_FL_wall_W1</t>
  </si>
  <si>
    <t>EG_TOP4_FL_wall_S1</t>
  </si>
  <si>
    <t>door_ EG_TOP4_FL_wall_S1</t>
  </si>
  <si>
    <t>EG_TOP4_FL_wall_E3</t>
  </si>
  <si>
    <t>EG_TOP4_FL_floor1</t>
  </si>
  <si>
    <t>EG_TOP4_FL_wall_E4</t>
  </si>
  <si>
    <t>EG_TOP4_FL_wall_N1</t>
  </si>
  <si>
    <t>door_ EG_TOP4_FL_wall_N1</t>
  </si>
  <si>
    <t>EG_TOP4_FL_wall_W2</t>
  </si>
  <si>
    <t>EG_TOP4_FL_wall_S2</t>
  </si>
  <si>
    <t>EG_TOP4_FL_wall_W3</t>
  </si>
  <si>
    <t>door_ EG_TOP4_FL_wall_W3</t>
  </si>
  <si>
    <t>EG_TOP4_FL_wall_W4</t>
  </si>
  <si>
    <t>door_ EG_TOP4_FL_wall_W4</t>
  </si>
  <si>
    <t>OG1_TOP3_SZ2_floor1</t>
  </si>
  <si>
    <t>OG1_TOP3_SZ2_ceil1</t>
  </si>
  <si>
    <t>OG2_TOP3_SZ2</t>
  </si>
  <si>
    <t>OG1_TOP3_SZ2_wall_N1</t>
  </si>
  <si>
    <t>OG1_TOP3_SZ2_wall_E1</t>
  </si>
  <si>
    <t>door_ OG1_TOP3_SZ2_wall_E1</t>
  </si>
  <si>
    <t>OG1_TOP3_SZ2_wall_W1</t>
  </si>
  <si>
    <t>OG1_TOP3_SZ2_wall_S1</t>
  </si>
  <si>
    <t>window_ OG1_TOP3_SZ2_wall_S1</t>
  </si>
  <si>
    <t>EG_TOP4_BAD_wall_W1</t>
  </si>
  <si>
    <t>EG_TOP4_BAD_floor1</t>
  </si>
  <si>
    <t>EG_TOP4_BAD_wall_N1</t>
  </si>
  <si>
    <t>EG_TOP4_BAD_wall_S1</t>
  </si>
  <si>
    <t>EG_TOP4_BAD_wall_E1</t>
  </si>
  <si>
    <t>door_ EG_TOP4_BAD_wall_E1</t>
  </si>
  <si>
    <t>EG_TOP4_BAD_ceil1</t>
  </si>
  <si>
    <t>EG_TOP4_BAD_wall_W2</t>
  </si>
  <si>
    <t>OG1_TOP2_WF_ceil1</t>
  </si>
  <si>
    <t>OG1_TOP2_WF_floor1</t>
  </si>
  <si>
    <t>OG1_TOP2_WF_wall_S1</t>
  </si>
  <si>
    <t>OG1_TOP2_WF_wall_S2</t>
  </si>
  <si>
    <t>door_ OG1_TOP2_WF_wall_S2</t>
  </si>
  <si>
    <t>OG1_TOP2_WF_wall_E1</t>
  </si>
  <si>
    <t>OG1_TOP2_WF_wall_W1</t>
  </si>
  <si>
    <t>OG1_TOP2_WF_wall_N1</t>
  </si>
  <si>
    <t>door_ OG1_TOP2_WF_wall_N1</t>
  </si>
  <si>
    <t>EG_TOP5_WZ_wall_N1</t>
  </si>
  <si>
    <t>EG_TOP5_WZ_ceil1</t>
  </si>
  <si>
    <t>EG_TOP5_WZ_wall_N2</t>
  </si>
  <si>
    <t>door_ EG_TOP5_WZ_wall_N2</t>
  </si>
  <si>
    <t>EG_TOP5_WZ_wall_N3</t>
  </si>
  <si>
    <t>EG_TOP5_WZ_wall_E1</t>
  </si>
  <si>
    <t>EG_TOP5_WZ_wall_E2</t>
  </si>
  <si>
    <t>EG_TOP5_AR</t>
  </si>
  <si>
    <t>door_ EG_TOP5_WZ_wall_E2</t>
  </si>
  <si>
    <t>EG_TOP5_WZ_wall_N4</t>
  </si>
  <si>
    <t>EG_TOP5_WZ_floor1</t>
  </si>
  <si>
    <t>EG_TOP5_WZ_wall_S1</t>
  </si>
  <si>
    <t>window_ EG_TOP5_WZ_wall_S1</t>
  </si>
  <si>
    <t>EG_TOP5_WZ_wall_W1</t>
  </si>
  <si>
    <t>window_ EG_TOP5_WZ_wall_W1</t>
  </si>
  <si>
    <t>EG_TOP5_AR_ceil1</t>
  </si>
  <si>
    <t>EG_TOP5_AR_floor1</t>
  </si>
  <si>
    <t>EG_TOP5_AR_wall_N1</t>
  </si>
  <si>
    <t>EG_TOP5_AR_wall_E1</t>
  </si>
  <si>
    <t>EG_TOP5_AR_wall_W1</t>
  </si>
  <si>
    <t>door_ EG_TOP5_AR_wall_W1</t>
  </si>
  <si>
    <t>EG_TOP5_AR_wall_S1</t>
  </si>
  <si>
    <t>OG1_TOP2_BAD_ceil1</t>
  </si>
  <si>
    <t>OG1_TOP2_BAD_floor1</t>
  </si>
  <si>
    <t>OG1_TOP2_BAD_wall_W1</t>
  </si>
  <si>
    <t>OG1_TOP2_BAD_wall_N1</t>
  </si>
  <si>
    <t>OG1_TOP2_BAD_wall_E1</t>
  </si>
  <si>
    <t>door_ OG1_TOP2_BAD_wall_E1</t>
  </si>
  <si>
    <t>OG1_TOP2_BAD_wall_S1</t>
  </si>
  <si>
    <t>EG_TOP5_BAD_wall_W1</t>
  </si>
  <si>
    <t>door_ EG_TOP5_BAD_wall_W1</t>
  </si>
  <si>
    <t>EG_TOP5_BAD_ceil1</t>
  </si>
  <si>
    <t>EG_TOP5_BAD_wall_S1</t>
  </si>
  <si>
    <t>EG_TOP5_BAD_floor1</t>
  </si>
  <si>
    <t>EG_TOP5_BAD_wall_E1</t>
  </si>
  <si>
    <t>EG_TOP5_BAD_wall_N1</t>
  </si>
  <si>
    <t>EG_TOP5_BAD_wall_E2</t>
  </si>
  <si>
    <t>EG_TOP5_FL_wall_N1</t>
  </si>
  <si>
    <t>EG_TOP5_FL_wall_E1</t>
  </si>
  <si>
    <t>door_ EG_TOP5_FL_wall_E1</t>
  </si>
  <si>
    <t>EG_TOP5_FL_floor1</t>
  </si>
  <si>
    <t>EG_TOP5_FL_wall_W1</t>
  </si>
  <si>
    <t>door_ EG_TOP5_FL_wall_W1</t>
  </si>
  <si>
    <t>EG_TOP5_FL_wall_S1</t>
  </si>
  <si>
    <t>door_ EG_TOP5_FL_wall_S1</t>
  </si>
  <si>
    <t>EG_TOP5_FL_wall_W2</t>
  </si>
  <si>
    <t>EG_TOP5_FL_ceil1</t>
  </si>
  <si>
    <t>EG_TOP5_FL_wall_E2</t>
  </si>
  <si>
    <t>door_ EG_TOP5_FL_wall_E2</t>
  </si>
  <si>
    <t>EG_TOP5_FL_wall_N2</t>
  </si>
  <si>
    <t>door_ EG_TOP5_FL_wall_N2</t>
  </si>
  <si>
    <t>EG_TOP5_WC_ceil1</t>
  </si>
  <si>
    <t>EG_TOP5_WC_wall_E1</t>
  </si>
  <si>
    <t>EG_TOP5_WC_wall_N1</t>
  </si>
  <si>
    <t>EG_TOP5_WC_wall_W1</t>
  </si>
  <si>
    <t>door_ EG_TOP5_WC_wall_W1</t>
  </si>
  <si>
    <t>EG_TOP5_WC_floor1</t>
  </si>
  <si>
    <t>EG_TOP5_WC_wall_E2</t>
  </si>
  <si>
    <t>EG_TOP5_WC_wall_S1</t>
  </si>
  <si>
    <t>OG1_TOP5_SZ1_wall_S1</t>
  </si>
  <si>
    <t>OG1_TOP5_SZ1_wall_N1</t>
  </si>
  <si>
    <t>OG1_TOP5_SZ1_wall_E1</t>
  </si>
  <si>
    <t>OG1_TOP5_SZ1_ceil1</t>
  </si>
  <si>
    <t>OG2_TOP5_SZ1</t>
  </si>
  <si>
    <t>OG1_TOP5_SZ1_floor1</t>
  </si>
  <si>
    <t>OG1_TOP5_SZ1_wall_W1</t>
  </si>
  <si>
    <t>door_ OG1_TOP5_SZ1_wall_W1</t>
  </si>
  <si>
    <t>OG1_TOP5_SZ1_wall_S2</t>
  </si>
  <si>
    <t>OG1_TOP5_SZ1_wall_W2</t>
  </si>
  <si>
    <t>OG1_TOP5_SZ1_wall_N2</t>
  </si>
  <si>
    <t>window_ OG1_TOP5_SZ1_wall_N2</t>
  </si>
  <si>
    <t>EG_TOP5_WF_wall_W1</t>
  </si>
  <si>
    <t>door_ EG_TOP5_WF_wall_W1</t>
  </si>
  <si>
    <t>EG_TOP5_WF_wall_W2</t>
  </si>
  <si>
    <t>EG_TOP5_WF_wall_S1</t>
  </si>
  <si>
    <t>door_ EG_TOP5_WF_wall_S1</t>
  </si>
  <si>
    <t>EG_TOP5_WF_wall_E1</t>
  </si>
  <si>
    <t>door_ EG_TOP5_WF_wall_E1</t>
  </si>
  <si>
    <t>EG_TOP5_WF_wall_E2</t>
  </si>
  <si>
    <t>EG_TOP5_WF_wall_S2</t>
  </si>
  <si>
    <t>EG_TOP5_WF_floor1</t>
  </si>
  <si>
    <t>EG_TOP5_WF_ceil1</t>
  </si>
  <si>
    <t>EG_TOP5_WF_wall_N1</t>
  </si>
  <si>
    <t>door_ EG_TOP5_WF_wall_N1</t>
  </si>
  <si>
    <t>OG2_TOP4_SZ1_wall_S1</t>
  </si>
  <si>
    <t>OG2_TOP4_BAD</t>
  </si>
  <si>
    <t>OG2_TOP4_SZ1_wall_N1</t>
  </si>
  <si>
    <t>OG2_TOP4_SZ1_wall_W1</t>
  </si>
  <si>
    <t>OG2_TOP4_SZ1_ceil1</t>
  </si>
  <si>
    <t>OG2_TOP4_SZ1_wall_E1</t>
  </si>
  <si>
    <t>door_ OG2_TOP4_SZ1_wall_E1</t>
  </si>
  <si>
    <t>OG2_TOP4_SZ1_wall_E2</t>
  </si>
  <si>
    <t>OG2_TOP4_SZ1_floor1</t>
  </si>
  <si>
    <t>OG2_TOP4_SZ1_wall_N2</t>
  </si>
  <si>
    <t>window_ OG2_TOP4_SZ1_wall_N2</t>
  </si>
  <si>
    <t>OG2_TOP4_SZ1_wall_N3</t>
  </si>
  <si>
    <t>EG_TOP1_WZ_wall_W1</t>
  </si>
  <si>
    <t>EG_TOP1_WZ_wall_N1</t>
  </si>
  <si>
    <t>EG_TOP1_WZ_wall_N2</t>
  </si>
  <si>
    <t>door_ EG_TOP1_WZ_wall_N2</t>
  </si>
  <si>
    <t>EG_TOP1_WZ_wall_W2</t>
  </si>
  <si>
    <t>EG_TOP1_WZ_floor1</t>
  </si>
  <si>
    <t>EG_TOP1_WZ_ceil1</t>
  </si>
  <si>
    <t>EG_TOP1_WZ_wall_E1</t>
  </si>
  <si>
    <t>window_ EG_TOP1_WZ_wall_E1</t>
  </si>
  <si>
    <t>EG_TOP1_WZ_wall_S1</t>
  </si>
  <si>
    <t>window_ EG_TOP1_WZ_wall_S1</t>
  </si>
  <si>
    <t>EG_TOP5_SZ2_wall_N1</t>
  </si>
  <si>
    <t>EG_TOP5_SZ2_wall_S1</t>
  </si>
  <si>
    <t>EG_TOP5_SZ2_wall_E1</t>
  </si>
  <si>
    <t>EG_TOP5_SZ2_wall_S2</t>
  </si>
  <si>
    <t>EG_TOP5_SZ2_wall_E2</t>
  </si>
  <si>
    <t>door_ EG_TOP5_SZ2_wall_E2</t>
  </si>
  <si>
    <t>EG_TOP5_SZ2_wall_W1</t>
  </si>
  <si>
    <t>window_ EG_TOP5_SZ2_wall_W1</t>
  </si>
  <si>
    <t>EG_TOP5_SZ2_ceil1</t>
  </si>
  <si>
    <t>EG_TOP5_SZ2_floor1</t>
  </si>
  <si>
    <t>EB_TOP1_BAD_wall_E1</t>
  </si>
  <si>
    <t>window_ EB_TOP1_BAD_wall_E1</t>
  </si>
  <si>
    <t>EB_TOP1_BAD_wall_W1</t>
  </si>
  <si>
    <t>door_ EB_TOP1_BAD_wall_W1</t>
  </si>
  <si>
    <t>EB_TOP1_BAD_wall_S1</t>
  </si>
  <si>
    <t>EB_TOP1_BAD_ceil1</t>
  </si>
  <si>
    <t>EB_TOP1_BAD_floor1</t>
  </si>
  <si>
    <t>EB_TOP1_BAD_wall_N1</t>
  </si>
  <si>
    <t>OG1_TOP1_WZ_wall_N1</t>
  </si>
  <si>
    <t>door_ OG1_TOP1_WZ_wall_N1</t>
  </si>
  <si>
    <t>OG1_TOP1_WZ_ceil1</t>
  </si>
  <si>
    <t>OG2_TOP1_WZ</t>
  </si>
  <si>
    <t>OG1_TOP1_WZ_floor1</t>
  </si>
  <si>
    <t>OG1_TOP1_WZ_wall_N2</t>
  </si>
  <si>
    <t>OG1_TOP1_WZ_wall_W1</t>
  </si>
  <si>
    <t>OG1_TOP1_WZ_wall_E1</t>
  </si>
  <si>
    <t>window_ OG1_TOP1_WZ_wall_E1</t>
  </si>
  <si>
    <t>OG1_TOP1_WZ_wall_W2</t>
  </si>
  <si>
    <t>OG1_TOP1_WZ_wall_S1</t>
  </si>
  <si>
    <t>window_ OG1_TOP1_WZ_wall_S1</t>
  </si>
  <si>
    <t>OG1_TOP5_SZ2_wall_E1</t>
  </si>
  <si>
    <t>OG1_TOP5_SZ2_wall_S1</t>
  </si>
  <si>
    <t>OG1_TOP5_SZ2_floor1</t>
  </si>
  <si>
    <t>OG1_TOP5_SZ2_wall_N1</t>
  </si>
  <si>
    <t>OG1_TOP5_SZ2_wall_E2</t>
  </si>
  <si>
    <t>door_ OG1_TOP5_SZ2_wall_E2</t>
  </si>
  <si>
    <t>OG1_TOP5_SZ2_wall_S2</t>
  </si>
  <si>
    <t>OG1_TOP5_SZ2_wall_W1</t>
  </si>
  <si>
    <t>window_ OG1_TOP5_SZ2_wall_W1</t>
  </si>
  <si>
    <t>OG1_TOP5_SZ2_ceil1</t>
  </si>
  <si>
    <t>OG2_TOP5_SZ2</t>
  </si>
  <si>
    <t>OG1_TOP2_FL_floor1</t>
  </si>
  <si>
    <t>OG1_TOP2_FL_wall_N1</t>
  </si>
  <si>
    <t>door_ OG1_TOP2_FL_wall_N1</t>
  </si>
  <si>
    <t>OG1_TOP2_FL_wall_E1</t>
  </si>
  <si>
    <t>door_ OG1_TOP2_FL_wall_E1</t>
  </si>
  <si>
    <t>OG1_TOP2_FL_wall_E2</t>
  </si>
  <si>
    <t>door_ OG1_TOP2_FL_wall_E2</t>
  </si>
  <si>
    <t>OG1_TOP2_FL_ceil1</t>
  </si>
  <si>
    <t>OG1_TOP2_FL_wall_E3</t>
  </si>
  <si>
    <t>door_ OG1_TOP2_FL_wall_E3</t>
  </si>
  <si>
    <t>OG1_TOP2_FL_wall_W1</t>
  </si>
  <si>
    <t>door_ OG1_TOP2_FL_wall_W1</t>
  </si>
  <si>
    <t>OG1_TOP2_FL_wall_W2</t>
  </si>
  <si>
    <t>door_ OG1_TOP2_FL_wall_W2</t>
  </si>
  <si>
    <t>OG1_TOP2_FL_wall_S1</t>
  </si>
  <si>
    <t>door_ OG1_TOP2_FL_wall_S1</t>
  </si>
  <si>
    <t>OG1_TOP2_AR_floor1</t>
  </si>
  <si>
    <t>OG1_TOP2_AR_wall_N1</t>
  </si>
  <si>
    <t>OG1_TOP2_AR_wall_S1</t>
  </si>
  <si>
    <t>OG1_TOP2_AR_wall_W1</t>
  </si>
  <si>
    <t>door_ OG1_TOP2_AR_wall_W1</t>
  </si>
  <si>
    <t>OG1_TOP2_AR_wall_E1</t>
  </si>
  <si>
    <t>OG1_TOP2_AR_wall_E2</t>
  </si>
  <si>
    <t>OG1_TOP2_AR_ceil1</t>
  </si>
  <si>
    <t>OG2_TOP5_WZ</t>
  </si>
  <si>
    <t>OG2_TOP5_WZ_wall_E1</t>
  </si>
  <si>
    <t>OG2_TOP5_AR</t>
  </si>
  <si>
    <t>door_ OG2_TOP5_WZ_wall_E1</t>
  </si>
  <si>
    <t>OG2_TOP5_WZ_wall_N1</t>
  </si>
  <si>
    <t>OG2_TOP5_WZ_floor1</t>
  </si>
  <si>
    <t>OG2_TOP5_WZ_wall_N2</t>
  </si>
  <si>
    <t>door_ OG2_TOP5_WZ_wall_N2</t>
  </si>
  <si>
    <t>OG2_TOP5_WZ_ceil1</t>
  </si>
  <si>
    <t>OG2_TOP5_WZ_wall_N3</t>
  </si>
  <si>
    <t>OG2_TOP5_WZ_wall_W1</t>
  </si>
  <si>
    <t>window_ OG2_TOP5_WZ_wall_W1</t>
  </si>
  <si>
    <t>OG2_TOP5_WZ_wall_N4</t>
  </si>
  <si>
    <t>OG2_TOP5_WZ_wall_E2</t>
  </si>
  <si>
    <t>OG2_TOP5_WZ_wall_S1</t>
  </si>
  <si>
    <t>window_ OG2_TOP5_WZ_wall_S1</t>
  </si>
  <si>
    <t>OG2_TOP5_WF</t>
  </si>
  <si>
    <t>OG2_TOP5_WF_ceil1</t>
  </si>
  <si>
    <t>OG2_TOP5_WF_floor1</t>
  </si>
  <si>
    <t>OG2_TOP5_WF_wall_S1</t>
  </si>
  <si>
    <t>OG2_TOP5_WF_wall_W1</t>
  </si>
  <si>
    <t>OG2_TOP5_WF_wall_E1</t>
  </si>
  <si>
    <t>OG2_TOP5_WF_wall_E2</t>
  </si>
  <si>
    <t>door_ OG2_TOP5_WF_wall_E2</t>
  </si>
  <si>
    <t>OG2_TOP5_WF_wall_S2</t>
  </si>
  <si>
    <t>door_ OG2_TOP5_WF_wall_S2</t>
  </si>
  <si>
    <t>OG2_TOP5_WF_wall_W2</t>
  </si>
  <si>
    <t>OG2_TOP5_SZ3</t>
  </si>
  <si>
    <t>door_ OG2_TOP5_WF_wall_W2</t>
  </si>
  <si>
    <t>OG2_TOP5_WF_wall_N1</t>
  </si>
  <si>
    <t>door_ OG2_TOP5_WF_wall_N1</t>
  </si>
  <si>
    <t>OG1_TOP5_WF_wall_S1</t>
  </si>
  <si>
    <t>OG1_TOP5_WF_wall_W1</t>
  </si>
  <si>
    <t>door_ OG1_TOP5_WF_wall_W1</t>
  </si>
  <si>
    <t>OG1_TOP5_WF_wall_W2</t>
  </si>
  <si>
    <t>OG1_TOP5_WF_ceil1</t>
  </si>
  <si>
    <t>OG1_TOP5_WF_floor1</t>
  </si>
  <si>
    <t>OG1_TOP5_WF_wall_E1</t>
  </si>
  <si>
    <t>door_ OG1_TOP5_WF_wall_E1</t>
  </si>
  <si>
    <t>OG1_TOP5_WF_wall_E2</t>
  </si>
  <si>
    <t>OG1_TOP5_WF_wall_N1</t>
  </si>
  <si>
    <t>door_ OG1_TOP5_WF_wall_N1</t>
  </si>
  <si>
    <t>OG1_TOP5_WF_wall_S2</t>
  </si>
  <si>
    <t>door_ OG1_TOP5_WF_wall_S2</t>
  </si>
  <si>
    <t>OG1_TOP4_FL_floor1</t>
  </si>
  <si>
    <t>OG1_TOP4_FL_wall_E1</t>
  </si>
  <si>
    <t>OG1_TOP4_FL_wall_E2</t>
  </si>
  <si>
    <t>OG1_TOP4_FL_wall_E3</t>
  </si>
  <si>
    <t>OG1_TOP4_FL_wall_E4</t>
  </si>
  <si>
    <t>OG1_TOP4_FL_wall_S1</t>
  </si>
  <si>
    <t>OG1_TOP4_FL_wall_N1</t>
  </si>
  <si>
    <t>door_ OG1_TOP4_FL_wall_N1</t>
  </si>
  <si>
    <t>OG1_TOP4_FL_wall_S2</t>
  </si>
  <si>
    <t>door_ OG1_TOP4_FL_wall_S2</t>
  </si>
  <si>
    <t>OG1_TOP4_FL_ceil1</t>
  </si>
  <si>
    <t>OG1_TOP4_FL_wall_W1</t>
  </si>
  <si>
    <t>door_ OG1_TOP4_FL_wall_W1</t>
  </si>
  <si>
    <t>OG1_TOP4_FL_wall_W2</t>
  </si>
  <si>
    <t>OG1_TOP4_FL_wall_W3</t>
  </si>
  <si>
    <t>OG1_TOP4_FL_wall_W4</t>
  </si>
  <si>
    <t>door_ OG1_TOP4_FL_wall_W4</t>
  </si>
  <si>
    <t>OG1_TOP2_SZ1_floor1</t>
  </si>
  <si>
    <t>OG1_TOP2_SZ1_wall_S1</t>
  </si>
  <si>
    <t>OG1_TOP2_SZ1_wall_W1</t>
  </si>
  <si>
    <t>door_ OG1_TOP2_SZ1_wall_W1</t>
  </si>
  <si>
    <t>OG1_TOP2_SZ1_wall_E1</t>
  </si>
  <si>
    <t>OG1_TOP2_SZ1_wall_E2</t>
  </si>
  <si>
    <t>OG1_TOP2_SZ1_ceil1</t>
  </si>
  <si>
    <t>OG1_TOP2_SZ1_wall_N1</t>
  </si>
  <si>
    <t>OG1_TOP2_SZ1_wall_W2</t>
  </si>
  <si>
    <t>OG1_TOP4_BAD_wall_N1</t>
  </si>
  <si>
    <t>OG1_TOP4_BAD_floor1</t>
  </si>
  <si>
    <t>OG1_TOP4_BAD_ceil1</t>
  </si>
  <si>
    <t>OG1_TOP4_BAD_wall_W1</t>
  </si>
  <si>
    <t>OG1_TOP4_BAD_wall_E1</t>
  </si>
  <si>
    <t>door_ OG1_TOP4_BAD_wall_E1</t>
  </si>
  <si>
    <t>OG1_TOP4_BAD_wall_W2</t>
  </si>
  <si>
    <t>OG1_TOP4_BAD_wall_S1</t>
  </si>
  <si>
    <t>OG1_TOP3_SZ1_wall_W1</t>
  </si>
  <si>
    <t>door_ OG1_TOP3_SZ1_wall_W1</t>
  </si>
  <si>
    <t>OG1_TOP3_SZ1_floor1</t>
  </si>
  <si>
    <t>OG1_TOP3_SZ1_wall_E1</t>
  </si>
  <si>
    <t>OG1_TOP3_SZ1_wall_S1</t>
  </si>
  <si>
    <t>OG1_TOP3_SZ1_wall_N1</t>
  </si>
  <si>
    <t>window_ OG1_TOP3_SZ1_wall_N1</t>
  </si>
  <si>
    <t>OG1_TOP3_SZ1_ceil1</t>
  </si>
  <si>
    <t>OG2_TOP3_SZ1</t>
  </si>
  <si>
    <t>OG1_TOP2_SZ2_floor1</t>
  </si>
  <si>
    <t>OG1_TOP2_SZ2_ceil1</t>
  </si>
  <si>
    <t>OG1_TOP2_SZ2_wall_W1</t>
  </si>
  <si>
    <t>OG1_TOP2_SZ2_wall_N1</t>
  </si>
  <si>
    <t>OG1_TOP2_SZ2_wall_W2</t>
  </si>
  <si>
    <t>OG1_TOP2_SZ2_wall_S1</t>
  </si>
  <si>
    <t>OG1_TOP2_SZ2_wall_E1</t>
  </si>
  <si>
    <t>door_ OG1_TOP2_SZ2_wall_E1</t>
  </si>
  <si>
    <t>OG1_TOP2_SZ2_wall_E2</t>
  </si>
  <si>
    <t>OG1_TOP2_SZ2_wall_N2</t>
  </si>
  <si>
    <t>window_ OG1_TOP2_SZ2_wall_N2</t>
  </si>
  <si>
    <t>OG1_TOP3_FL_wall_E1</t>
  </si>
  <si>
    <t>door_ OG1_TOP3_FL_wall_E1</t>
  </si>
  <si>
    <t>OG1_TOP3_FL_wall_W1</t>
  </si>
  <si>
    <t>door_ OG1_TOP3_FL_wall_W1</t>
  </si>
  <si>
    <t>OG1_TOP3_FL_wall_W2</t>
  </si>
  <si>
    <t>OG1_TOP3_FL_wall_S1</t>
  </si>
  <si>
    <t>OG1_TOP3_FL_wall_W3</t>
  </si>
  <si>
    <t>OG1_TOP3_FL_wall_S2</t>
  </si>
  <si>
    <t>door_ OG1_TOP3_FL_wall_S2</t>
  </si>
  <si>
    <t>OG1_TOP3_FL_floor1</t>
  </si>
  <si>
    <t>OG1_TOP3_FL_wall_N1</t>
  </si>
  <si>
    <t>OG1_TOP3_FL_wall_S3</t>
  </si>
  <si>
    <t>door_ OG1_TOP3_FL_wall_S3</t>
  </si>
  <si>
    <t>OG1_TOP3_FL_ceil1</t>
  </si>
  <si>
    <t>OG1_TOP3_FL_wall_N2</t>
  </si>
  <si>
    <t>door_ OG1_TOP3_FL_wall_N2</t>
  </si>
  <si>
    <t>OG1_TOP3_BAD_floor1</t>
  </si>
  <si>
    <t>OG1_TOP3_BAD_wall_E1</t>
  </si>
  <si>
    <t>OG1_TOP3_BAD_wall_E2</t>
  </si>
  <si>
    <t>door_ OG1_TOP3_BAD_wall_E2</t>
  </si>
  <si>
    <t>OG1_TOP3_BAD_wall_N1</t>
  </si>
  <si>
    <t>OG1_TOP3_BAD_wall_W1</t>
  </si>
  <si>
    <t>OG1_TOP3_BAD_wall_N2</t>
  </si>
  <si>
    <t>OG1_TOP3_BAD_wall_S1</t>
  </si>
  <si>
    <t>OG1_TOP3_BAD_ceil1</t>
  </si>
  <si>
    <t>OG1_TOP5_AR_floor1</t>
  </si>
  <si>
    <t>OG1_TOP5_AR_wall_W1</t>
  </si>
  <si>
    <t>door_ OG1_TOP5_AR_wall_W1</t>
  </si>
  <si>
    <t>OG1_TOP5_AR_ceil1</t>
  </si>
  <si>
    <t>OG1_TOP5_AR_wall_E1</t>
  </si>
  <si>
    <t>OG1_TOP5_AR_wall_N1</t>
  </si>
  <si>
    <t>OG1_TOP5_AR_wall_S1</t>
  </si>
  <si>
    <t>OG1_TOP5_SZ3_ceil1</t>
  </si>
  <si>
    <t>OG1_TOP5_SZ3_wall_E1</t>
  </si>
  <si>
    <t>door_ OG1_TOP5_SZ3_wall_E1</t>
  </si>
  <si>
    <t>OG1_TOP5_SZ3_wall_S1</t>
  </si>
  <si>
    <t>OG1_TOP5_SZ3_floor1</t>
  </si>
  <si>
    <t>OG1_TOP5_SZ3_wall_W1</t>
  </si>
  <si>
    <t>window_ OG1_TOP5_SZ3_wall_W1</t>
  </si>
  <si>
    <t>OG1_TOP5_SZ3_wall_N1</t>
  </si>
  <si>
    <t>OG1_TOP5_WZ_wall_E1</t>
  </si>
  <si>
    <t>door_ OG1_TOP5_WZ_wall_E1</t>
  </si>
  <si>
    <t>OG1_TOP5_WZ_wall_W1</t>
  </si>
  <si>
    <t>window_ OG1_TOP5_WZ_wall_W1</t>
  </si>
  <si>
    <t>OG1_TOP5_WZ_ceil1</t>
  </si>
  <si>
    <t>OG1_TOP5_WZ_wall_E2</t>
  </si>
  <si>
    <t>OG1_TOP5_WZ_wall_N1</t>
  </si>
  <si>
    <t>door_ OG1_TOP5_WZ_wall_N1</t>
  </si>
  <si>
    <t>OG1_TOP5_WZ_floor1</t>
  </si>
  <si>
    <t>OG1_TOP5_WZ_wall_S1</t>
  </si>
  <si>
    <t>window_ OG1_TOP5_WZ_wall_S1</t>
  </si>
  <si>
    <t>OG1_TOP5_WZ_wall_N2</t>
  </si>
  <si>
    <t>OG1_TOP5_WZ_wall_N3</t>
  </si>
  <si>
    <t>OG1_TOP5_WZ_wall_N4</t>
  </si>
  <si>
    <t>OG1_TOP5_WZ_wall_S2</t>
  </si>
  <si>
    <t>OG1_TOP3_WZ_wall_W1</t>
  </si>
  <si>
    <t>OG1_TOP3_WZ_floor1</t>
  </si>
  <si>
    <t>OG1_TOP3_WZ_wall_E1</t>
  </si>
  <si>
    <t>OG1_TOP3_WZ_wall_E2</t>
  </si>
  <si>
    <t>OG1_TOP3_WZ_wall_N1</t>
  </si>
  <si>
    <t>OG1_TOP3_WZ_wall_E3</t>
  </si>
  <si>
    <t>OG1_TOP3_WZ_wall_N2</t>
  </si>
  <si>
    <t>door_ OG1_TOP3_WZ_wall_N2</t>
  </si>
  <si>
    <t>OG1_TOP3_WZ_ceil1</t>
  </si>
  <si>
    <t>OG1_TOP3_WZ_wall_S1</t>
  </si>
  <si>
    <t>window_ OG1_TOP3_WZ_wall_S1</t>
  </si>
  <si>
    <t>OG1_TOP3_WZ_wall_W2</t>
  </si>
  <si>
    <t>door_ OG1_TOP3_WZ_wall_W2</t>
  </si>
  <si>
    <t>OG1_TOP3_WZ_wall_W3</t>
  </si>
  <si>
    <t>door_ OG1_TOP3_WZ_wall_W3</t>
  </si>
  <si>
    <t>OG1_TOP2_WZ_ceil1</t>
  </si>
  <si>
    <t>OG1_TOP2_WZ_floor1</t>
  </si>
  <si>
    <t>OG1_TOP2_WZ_wall_W1</t>
  </si>
  <si>
    <t>OG1_TOP2_WZ_wall_N1</t>
  </si>
  <si>
    <t>OG1_TOP2_WZ_wall_E1</t>
  </si>
  <si>
    <t>OG1_TOP2_WZ_wall_N2</t>
  </si>
  <si>
    <t>door_ OG1_TOP2_WZ_wall_N2</t>
  </si>
  <si>
    <t>OG1_TOP2_WZ_wall_N3</t>
  </si>
  <si>
    <t>OG1_TOP2_WZ_wall_S1</t>
  </si>
  <si>
    <t>window_ OG1_TOP2_WZ_wall_S1</t>
  </si>
  <si>
    <t>OG2_TOP5_FL_wall_S1</t>
  </si>
  <si>
    <t>door_ OG2_TOP5_FL_wall_S1</t>
  </si>
  <si>
    <t>OG2_TOP5_FL_wall_E1</t>
  </si>
  <si>
    <t>door_ OG2_TOP5_FL_wall_E1</t>
  </si>
  <si>
    <t>OG2_TOP5_FL_ceil1</t>
  </si>
  <si>
    <t>OG2_TOP5_FL_wall_E2</t>
  </si>
  <si>
    <t>door_ OG2_TOP5_FL_wall_E2</t>
  </si>
  <si>
    <t>OG2_TOP5_FL_floor1</t>
  </si>
  <si>
    <t>OG2_TOP5_FL_wall_W1</t>
  </si>
  <si>
    <t>OG2_TOP5_FL_wall_N1</t>
  </si>
  <si>
    <t>OG2_TOP5_FL_wall_N2</t>
  </si>
  <si>
    <t>door_ OG2_TOP5_FL_wall_N2</t>
  </si>
  <si>
    <t>OG2_TOP5_FL_wall_W2</t>
  </si>
  <si>
    <t>door_ OG2_TOP5_FL_wall_W2</t>
  </si>
  <si>
    <t>OG2_TOP2_SZ2_floor1</t>
  </si>
  <si>
    <t>OG2_TOP2_SZ2_wall_E1</t>
  </si>
  <si>
    <t>OG2_TOP2_SZ2_wall_N1</t>
  </si>
  <si>
    <t>OG2_TOP2_SZ2_wall_W1</t>
  </si>
  <si>
    <t>OG2_TOP2_SZ2_wall_E2</t>
  </si>
  <si>
    <t>door_ OG2_TOP2_SZ2_wall_E2</t>
  </si>
  <si>
    <t>OG2_TOP2_SZ2_ceil1</t>
  </si>
  <si>
    <t>OG2_TOP2_SZ2_wall_W2</t>
  </si>
  <si>
    <t>OG2_TOP2_SZ2_wall_N2</t>
  </si>
  <si>
    <t>window_ OG2_TOP2_SZ2_wall_N2</t>
  </si>
  <si>
    <t>OG2_TOP2_SZ2_wall_S1</t>
  </si>
  <si>
    <t>OG2_TOP2_WC_wall_N1</t>
  </si>
  <si>
    <t>OG2_TOP2_WC_floor1</t>
  </si>
  <si>
    <t>OG2_TOP2_WC_wall_E1</t>
  </si>
  <si>
    <t>OG2_TOP2_WC_wall_W1</t>
  </si>
  <si>
    <t>door_ OG2_TOP2_WC_wall_W1</t>
  </si>
  <si>
    <t>OG2_TOP2_WC_wall_S1</t>
  </si>
  <si>
    <t>OG2_TOP2_WC_ceil1</t>
  </si>
  <si>
    <t>OG2_TOP1_WF_floor1</t>
  </si>
  <si>
    <t>OG2_TOP1_WF_ceil1</t>
  </si>
  <si>
    <t>OG2_TOP1_WF_wall_S1</t>
  </si>
  <si>
    <t>OG2_TOP1_WF_wall_W1</t>
  </si>
  <si>
    <t>OG2_TOP1_WF_wall_S2</t>
  </si>
  <si>
    <t>door_ OG2_TOP1_WF_wall_S2</t>
  </si>
  <si>
    <t>OG2_TOP1_WF_wall_N1</t>
  </si>
  <si>
    <t>door_ OG2_TOP1_WF_wall_N1</t>
  </si>
  <si>
    <t>OG2_TOP1_WF_wall_E1</t>
  </si>
  <si>
    <t>door_ OG2_TOP1_WF_wall_E1</t>
  </si>
  <si>
    <t>OG2_TOP5_AR_wall_W1</t>
  </si>
  <si>
    <t>door_ OG2_TOP5_AR_wall_W1</t>
  </si>
  <si>
    <t>OG2_TOP5_AR_ceil1</t>
  </si>
  <si>
    <t>OG2_TOP5_AR_floor1</t>
  </si>
  <si>
    <t>OG2_TOP5_AR_wall_S1</t>
  </si>
  <si>
    <t>OG2_TOP5_AR_wall_E1</t>
  </si>
  <si>
    <t>OG2_TOP5_AR_wall_N1</t>
  </si>
  <si>
    <t>OG2_TOP4_WZ_wall_W1</t>
  </si>
  <si>
    <t>OG2_TOP4_WZ_floor1</t>
  </si>
  <si>
    <t>OG2_TOP4_WZ_wall_S1</t>
  </si>
  <si>
    <t>window_ OG2_TOP4_WZ_wall_S1</t>
  </si>
  <si>
    <t>OG2_TOP4_WZ_wall_E1</t>
  </si>
  <si>
    <t>OG2_TOP4_WZ_wall_N1</t>
  </si>
  <si>
    <t>OG2_TOP4_WZ_ceil1</t>
  </si>
  <si>
    <t>OG2_TOP4_WZ_wall_E2</t>
  </si>
  <si>
    <t>OG2_TOP4_WZ_wall_W2</t>
  </si>
  <si>
    <t>OG2_TOP4_WZ_wall_N2</t>
  </si>
  <si>
    <t>door_ OG2_TOP4_WZ_wall_N2</t>
  </si>
  <si>
    <t>OG2_TOP3_SZ2_ceil1</t>
  </si>
  <si>
    <t>OG2_TOP3_SZ2_wall_S1</t>
  </si>
  <si>
    <t>window_ OG2_TOP3_SZ2_wall_S1</t>
  </si>
  <si>
    <t>OG2_TOP3_SZ2_floor1</t>
  </si>
  <si>
    <t>OG2_TOP3_SZ2_wall_E1</t>
  </si>
  <si>
    <t>door_ OG2_TOP3_SZ2_wall_E1</t>
  </si>
  <si>
    <t>OG2_TOP3_SZ2_wall_N1</t>
  </si>
  <si>
    <t>OG2_TOP3_SZ2_wall_W1</t>
  </si>
  <si>
    <t>OG2_TOP2_BAD_floor1</t>
  </si>
  <si>
    <t>OG2_TOP2_BAD_wall_E1</t>
  </si>
  <si>
    <t>door_ OG2_TOP2_BAD_wall_E1</t>
  </si>
  <si>
    <t>OG2_TOP2_BAD_wall_N1</t>
  </si>
  <si>
    <t>OG2_TOP2_BAD_wall_S1</t>
  </si>
  <si>
    <t>OG2_TOP2_BAD_wall_W1</t>
  </si>
  <si>
    <t>OG2_TOP2_BAD_ceil1</t>
  </si>
  <si>
    <t>OG2_TOP3_FL_wall_S1</t>
  </si>
  <si>
    <t>OG2_TOP3_FL_wall_E1</t>
  </si>
  <si>
    <t>door_ OG2_TOP3_FL_wall_E1</t>
  </si>
  <si>
    <t>OG2_TOP3_FL_wall_S2</t>
  </si>
  <si>
    <t>door_ OG2_TOP3_FL_wall_S2</t>
  </si>
  <si>
    <t>OG2_TOP3_FL_floor1</t>
  </si>
  <si>
    <t>OG2_TOP3_FL_wall_W1</t>
  </si>
  <si>
    <t>door_ OG2_TOP3_FL_wall_W1</t>
  </si>
  <si>
    <t>OG2_TOP3_FL_wall_N1</t>
  </si>
  <si>
    <t>OG2_TOP3_FL_wall_N2</t>
  </si>
  <si>
    <t>door_ OG2_TOP3_FL_wall_N2</t>
  </si>
  <si>
    <t>OG2_TOP3_FL_ceil1</t>
  </si>
  <si>
    <t>OG2_TOP3_FL_wall_W2</t>
  </si>
  <si>
    <t>OG2_TOP3_FL_wall_W3</t>
  </si>
  <si>
    <t>OG2_TOP3_FL_wall_S3</t>
  </si>
  <si>
    <t>door_ OG2_TOP3_FL_wall_S3</t>
  </si>
  <si>
    <t>OG2_TOP1_FL_floor1</t>
  </si>
  <si>
    <t>OG2_TOP1_FL_wall_S1</t>
  </si>
  <si>
    <t>door_ OG2_TOP1_FL_wall_S1</t>
  </si>
  <si>
    <t>OG2_TOP1_FL_wall_W1</t>
  </si>
  <si>
    <t>OG2_TOP1_FL_wall_W2</t>
  </si>
  <si>
    <t>OG2_TOP1_FL_ceil1</t>
  </si>
  <si>
    <t>OG2_TOP1_FL_wall_W3</t>
  </si>
  <si>
    <t>OG2_TOP1_FL_wall_N1</t>
  </si>
  <si>
    <t>door_ OG2_TOP1_FL_wall_N1</t>
  </si>
  <si>
    <t>OG2_TOP1_FL_wall_E1</t>
  </si>
  <si>
    <t>OG2_TOP3_SZ1_ceil1</t>
  </si>
  <si>
    <t>OG2_TOP3_SZ1_wall_W1</t>
  </si>
  <si>
    <t>door_ OG2_TOP3_SZ1_wall_W1</t>
  </si>
  <si>
    <t>OG2_TOP3_SZ1_wall_S1</t>
  </si>
  <si>
    <t>OG2_TOP3_SZ1_floor1</t>
  </si>
  <si>
    <t>OG2_TOP3_SZ1_wall_N1</t>
  </si>
  <si>
    <t>window_ OG2_TOP3_SZ1_wall_N1</t>
  </si>
  <si>
    <t>OG2_TOP3_SZ1_wall_E1</t>
  </si>
  <si>
    <t>OG2_TOP5_SZ1_wall_N1</t>
  </si>
  <si>
    <t>window_ OG2_TOP5_SZ1_wall_N1</t>
  </si>
  <si>
    <t>OG2_TOP5_SZ1_floor1</t>
  </si>
  <si>
    <t>OG2_TOP5_SZ1_wall_N2</t>
  </si>
  <si>
    <t>OG2_TOP5_SZ1_wall_E1</t>
  </si>
  <si>
    <t>OG2_TOP5_SZ1_wall_W1</t>
  </si>
  <si>
    <t>OG2_TOP5_SZ1_wall_S1</t>
  </si>
  <si>
    <t>OG2_TOP5_SZ1_wall_W2</t>
  </si>
  <si>
    <t>door_ OG2_TOP5_SZ1_wall_W2</t>
  </si>
  <si>
    <t>OG2_TOP5_SZ1_wall_S2</t>
  </si>
  <si>
    <t>OG2_TOP5_SZ1_ceil1</t>
  </si>
  <si>
    <t>OG2_TOP5_WC_wall_E1</t>
  </si>
  <si>
    <t>OG2_TOP5_WC_ceil1</t>
  </si>
  <si>
    <t>OG2_TOP5_WC_wall_W1</t>
  </si>
  <si>
    <t>door_ OG2_TOP5_WC_wall_W1</t>
  </si>
  <si>
    <t>OG2_TOP5_WC_wall_E2</t>
  </si>
  <si>
    <t>OG2_TOP5_WC_wall_N1</t>
  </si>
  <si>
    <t>OG2_TOP5_WC_floor1</t>
  </si>
  <si>
    <t>OG2_TOP5_WC_wall_S1</t>
  </si>
  <si>
    <t>OG2_TOP1_BAD_floor1</t>
  </si>
  <si>
    <t>OG2_TOP1_BAD_wall_W1</t>
  </si>
  <si>
    <t>door_ OG2_TOP1_BAD_wall_W1</t>
  </si>
  <si>
    <t>OG2_TOP1_BAD_wall_E1</t>
  </si>
  <si>
    <t>window_ OG2_TOP1_BAD_wall_E1</t>
  </si>
  <si>
    <t>OG2_TOP1_BAD_wall_S1</t>
  </si>
  <si>
    <t>OG2_TOP1_BAD_ceil1</t>
  </si>
  <si>
    <t>OG2_TOP1_BAD_wall_N1</t>
  </si>
  <si>
    <t>OG2_TOP4_FL_wall_S1</t>
  </si>
  <si>
    <t>OG2_TOP4_FL_floor1</t>
  </si>
  <si>
    <t>OG2_TOP4_FL_wall_E1</t>
  </si>
  <si>
    <t>OG2_TOP4_FL_wall_W1</t>
  </si>
  <si>
    <t>door_ OG2_TOP4_FL_wall_W1</t>
  </si>
  <si>
    <t>OG2_TOP4_FL_wall_W2</t>
  </si>
  <si>
    <t>OG2_TOP4_FL_wall_N1</t>
  </si>
  <si>
    <t>door_ OG2_TOP4_FL_wall_N1</t>
  </si>
  <si>
    <t>OG2_TOP4_FL_wall_E2</t>
  </si>
  <si>
    <t>OG2_TOP4_FL_wall_S2</t>
  </si>
  <si>
    <t>door_ OG2_TOP4_FL_wall_S2</t>
  </si>
  <si>
    <t>OG2_TOP4_FL_wall_E3</t>
  </si>
  <si>
    <t>OG2_TOP4_FL_wall_E4</t>
  </si>
  <si>
    <t>OG2_TOP4_FL_ceil1</t>
  </si>
  <si>
    <t>OG2_TOP4_FL_wall_W3</t>
  </si>
  <si>
    <t>OG2_TOP4_FL_wall_W4</t>
  </si>
  <si>
    <t>door_ OG2_TOP4_FL_wall_W4</t>
  </si>
  <si>
    <t>OG2_TOP2_WF_floor1</t>
  </si>
  <si>
    <t>OG2_TOP2_WF_wall_S1</t>
  </si>
  <si>
    <t>door_ OG2_TOP2_WF_wall_S1</t>
  </si>
  <si>
    <t>OG2_TOP2_WF_wall_W1</t>
  </si>
  <si>
    <t>OG2_TOP2_WF_wall_S2</t>
  </si>
  <si>
    <t>OG2_TOP2_WF_wall_E1</t>
  </si>
  <si>
    <t>OG2_TOP2_WF_wall_N1</t>
  </si>
  <si>
    <t>door_ OG2_TOP2_WF_wall_N1</t>
  </si>
  <si>
    <t>OG2_TOP2_WF_ceil1</t>
  </si>
  <si>
    <t>OG2_TOP5_SZ3_wall_S1</t>
  </si>
  <si>
    <t>OG2_TOP5_SZ3_floor1</t>
  </si>
  <si>
    <t>OG2_TOP5_SZ3_ceil1</t>
  </si>
  <si>
    <t>OG2_TOP5_SZ3_wall_N1</t>
  </si>
  <si>
    <t>OG2_TOP5_SZ3_wall_E1</t>
  </si>
  <si>
    <t>door_ OG2_TOP5_SZ3_wall_E1</t>
  </si>
  <si>
    <t>OG2_TOP5_SZ3_wall_W1</t>
  </si>
  <si>
    <t>window_ OG2_TOP5_SZ3_wall_W1</t>
  </si>
  <si>
    <t>OG2_TOP1_WZ_wall_W1</t>
  </si>
  <si>
    <t>OG2_TOP1_WZ_wall_N1</t>
  </si>
  <si>
    <t>OG2_TOP1_WZ_wall_E1</t>
  </si>
  <si>
    <t>window_ OG2_TOP1_WZ_wall_E1</t>
  </si>
  <si>
    <t>OG2_TOP1_WZ_wall_N2</t>
  </si>
  <si>
    <t>door_ OG2_TOP1_WZ_wall_N2</t>
  </si>
  <si>
    <t>OG2_TOP1_WZ_floor1</t>
  </si>
  <si>
    <t>OG2_TOP1_WZ_wall_W2</t>
  </si>
  <si>
    <t>OG2_TOP1_WZ_ceil1</t>
  </si>
  <si>
    <t>OG2_TOP1_WZ_wall_S1</t>
  </si>
  <si>
    <t>window_ OG2_TOP1_WZ_wall_S1</t>
  </si>
  <si>
    <t>OG2_TOP1_SZ1_floor1</t>
  </si>
  <si>
    <t>OG2_TOP1_SZ1_wall_S1</t>
  </si>
  <si>
    <t>OG2_TOP1_SZ1_wall_N1</t>
  </si>
  <si>
    <t>OG2_TOP1_SZ1_wall_W1</t>
  </si>
  <si>
    <t>OG2_TOP1_SZ1_wall_N2</t>
  </si>
  <si>
    <t>OG2_TOP1_SZ1_ceil1</t>
  </si>
  <si>
    <t>OG2_TOP1_SZ1_wall_E1</t>
  </si>
  <si>
    <t>window_ OG2_TOP1_SZ1_wall_E1</t>
  </si>
  <si>
    <t>OG2_TOP2_WZ_floor1</t>
  </si>
  <si>
    <t>OG2_TOP2_WZ_wall_S1</t>
  </si>
  <si>
    <t>window_ OG2_TOP2_WZ_wall_S1</t>
  </si>
  <si>
    <t>OG2_TOP2_WZ_wall_N1</t>
  </si>
  <si>
    <t>door_ OG2_TOP2_WZ_wall_N1</t>
  </si>
  <si>
    <t>OG2_TOP2_WZ_wall_E1</t>
  </si>
  <si>
    <t>OG2_TOP2_WZ_wall_N2</t>
  </si>
  <si>
    <t>OG2_TOP2_WZ_wall_W1</t>
  </si>
  <si>
    <t>OG2_TOP2_WZ_wall_N3</t>
  </si>
  <si>
    <t>OG2_TOP2_WZ_ceil1</t>
  </si>
  <si>
    <t>OG2_TOP3_WZ_wall_W1</t>
  </si>
  <si>
    <t>door_ OG2_TOP3_WZ_wall_W1</t>
  </si>
  <si>
    <t>OG2_TOP3_WZ_wall_N1</t>
  </si>
  <si>
    <t>door_ OG2_TOP3_WZ_wall_N1</t>
  </si>
  <si>
    <t>OG2_TOP3_WZ_wall_W2</t>
  </si>
  <si>
    <t>OG2_TOP3_WZ_wall_S1</t>
  </si>
  <si>
    <t>window_ OG2_TOP3_WZ_wall_S1</t>
  </si>
  <si>
    <t>OG2_TOP3_WZ_wall_E1</t>
  </si>
  <si>
    <t>OG2_TOP3_WZ_floor1</t>
  </si>
  <si>
    <t>OG2_TOP3_WZ_wall_W3</t>
  </si>
  <si>
    <t>door_ OG2_TOP3_WZ_wall_W3</t>
  </si>
  <si>
    <t>OG2_TOP3_WZ_wall_N2</t>
  </si>
  <si>
    <t>OG2_TOP3_WZ_wall_E2</t>
  </si>
  <si>
    <t>OG2_TOP3_WZ_wall_E3</t>
  </si>
  <si>
    <t>OG2_TOP3_WZ_ceil1</t>
  </si>
  <si>
    <t>OG2_TOP4_BAD_wall_N1</t>
  </si>
  <si>
    <t>OG2_TOP4_BAD_wall_W1</t>
  </si>
  <si>
    <t>OG2_TOP4_BAD_floor1</t>
  </si>
  <si>
    <t>OG2_TOP4_BAD_wall_W2</t>
  </si>
  <si>
    <t>OG2_TOP4_BAD_wall_E1</t>
  </si>
  <si>
    <t>door_ OG2_TOP4_BAD_wall_E1</t>
  </si>
  <si>
    <t>OG2_TOP4_BAD_wall_S1</t>
  </si>
  <si>
    <t>OG2_TOP4_BAD_ceil1</t>
  </si>
  <si>
    <t>OG2_TOP3_WC_floor1</t>
  </si>
  <si>
    <t>OG2_TOP3_WC_wall_W1</t>
  </si>
  <si>
    <t>OG2_TOP3_WC_wall_S1</t>
  </si>
  <si>
    <t>OG2_TOP3_WC_wall_E1</t>
  </si>
  <si>
    <t>OG2_TOP3_WC_wall_N1</t>
  </si>
  <si>
    <t>door_ OG2_TOP3_WC_wall_N1</t>
  </si>
  <si>
    <t>OG2_TOP3_WC_ceil1</t>
  </si>
  <si>
    <t>OG2_TOP3_AR_wall_E1</t>
  </si>
  <si>
    <t>door_ OG2_TOP3_AR_wall_E1</t>
  </si>
  <si>
    <t>OG2_TOP3_AR_floor1</t>
  </si>
  <si>
    <t>OG2_TOP3_AR_wall_W1</t>
  </si>
  <si>
    <t>OG2_TOP3_AR_wall_S1</t>
  </si>
  <si>
    <t>OG2_TOP3_AR_wall_N1</t>
  </si>
  <si>
    <t>OG2_TOP3_AR_wall_W2</t>
  </si>
  <si>
    <t>OG2_TOP3_AR_ceil1</t>
  </si>
  <si>
    <t>OG2_TOP2_SZ1_wall_W1</t>
  </si>
  <si>
    <t>door_ OG2_TOP2_SZ1_wall_W1</t>
  </si>
  <si>
    <t>OG2_TOP2_SZ1_wall_E1</t>
  </si>
  <si>
    <t>OG2_TOP2_SZ1_wall_S1</t>
  </si>
  <si>
    <t>OG2_TOP2_SZ1_wall_W2</t>
  </si>
  <si>
    <t>OG2_TOP2_SZ1_floor1</t>
  </si>
  <si>
    <t>OG2_TOP2_SZ1_wall_N1</t>
  </si>
  <si>
    <t>OG2_TOP2_SZ1_wall_E2</t>
  </si>
  <si>
    <t>OG2_TOP2_SZ1_ceil1</t>
  </si>
  <si>
    <t>OG2_TOP2_AR_wall_E1</t>
  </si>
  <si>
    <t>OG2_TOP2_AR_wall_W1</t>
  </si>
  <si>
    <t>door_ OG2_TOP2_AR_wall_W1</t>
  </si>
  <si>
    <t>OG2_TOP2_AR_wall_S1</t>
  </si>
  <si>
    <t>OG2_TOP2_AR_floor1</t>
  </si>
  <si>
    <t>OG2_TOP2_AR_wall_N1</t>
  </si>
  <si>
    <t>OG2_TOP2_AR_wall_E2</t>
  </si>
  <si>
    <t>OG2_TOP2_AR_ceil1</t>
  </si>
  <si>
    <t>OG2_TOP5_SZ2_wall_N1</t>
  </si>
  <si>
    <t>OG2_TOP5_SZ2_ceil1</t>
  </si>
  <si>
    <t>OG2_TOP5_SZ2_wall_E1</t>
  </si>
  <si>
    <t>OG2_TOP5_SZ2_floor1</t>
  </si>
  <si>
    <t>OG2_TOP5_SZ2_wall_W1</t>
  </si>
  <si>
    <t>window_ OG2_TOP5_SZ2_wall_W1</t>
  </si>
  <si>
    <t>OG2_TOP5_SZ2_wall_E2</t>
  </si>
  <si>
    <t>door_ OG2_TOP5_SZ2_wall_E2</t>
  </si>
  <si>
    <t>OG2_TOP5_SZ2_wall_S1</t>
  </si>
  <si>
    <t>OG2_TOP5_SZ2_wall_S2</t>
  </si>
  <si>
    <t>OG2_TOP5_BAD_wall_S1</t>
  </si>
  <si>
    <t>OG2_TOP5_BAD_floor1</t>
  </si>
  <si>
    <t>OG2_TOP5_BAD_wall_E1</t>
  </si>
  <si>
    <t>OG2_TOP5_BAD_wall_W1</t>
  </si>
  <si>
    <t>door_ OG2_TOP5_BAD_wall_W1</t>
  </si>
  <si>
    <t>OG2_TOP5_BAD_wall_E2</t>
  </si>
  <si>
    <t>OG2_TOP5_BAD_wall_N1</t>
  </si>
  <si>
    <t>OG2_TOP5_BAD_ceil1</t>
  </si>
  <si>
    <t>Küche und Wohnen</t>
  </si>
  <si>
    <t>Eltern</t>
  </si>
  <si>
    <t>Flur</t>
  </si>
  <si>
    <t>Bad</t>
  </si>
  <si>
    <t>Kind 1</t>
  </si>
  <si>
    <t>Kind 2</t>
  </si>
  <si>
    <t>Windfang</t>
  </si>
  <si>
    <t>Wohnungen unten/seitlich</t>
  </si>
  <si>
    <t>Wohnungen oben</t>
  </si>
  <si>
    <t>profile_kitchen_3pp</t>
  </si>
  <si>
    <t>profile_parents_3pp</t>
  </si>
  <si>
    <t>profile_hallway_3pp</t>
  </si>
  <si>
    <t>profile_bath_3pp</t>
  </si>
  <si>
    <t>profile_child_3pp</t>
  </si>
  <si>
    <t>profile_living_3pp</t>
  </si>
  <si>
    <t>standard profile</t>
  </si>
  <si>
    <t>kitchen_task44_3pp</t>
  </si>
  <si>
    <t>parents_task44_3pp</t>
  </si>
  <si>
    <t>child_task44_3pp</t>
  </si>
  <si>
    <t>living_task44_3pp</t>
  </si>
  <si>
    <t>kitchen_hum_peaks</t>
  </si>
  <si>
    <t>bath_hum_peaks</t>
  </si>
  <si>
    <t>living_hum_const</t>
  </si>
  <si>
    <t>kitchen_hum_const</t>
  </si>
  <si>
    <t>child_hum_const</t>
  </si>
  <si>
    <t>kitchen_hum_peaks [g/h]</t>
  </si>
  <si>
    <t>bath_hum_peaks [g/h]</t>
  </si>
  <si>
    <t>living_hum_const [g/h]</t>
  </si>
  <si>
    <t>kitchen_hum_const [g/h]</t>
  </si>
  <si>
    <t>child_hum_const [g/h]</t>
  </si>
  <si>
    <t>Peaks Kochen und Duschen</t>
  </si>
  <si>
    <t xml:space="preserve"> g/h</t>
  </si>
  <si>
    <t>Konstante Feuchtequellen:</t>
  </si>
  <si>
    <t>54 Personenstunden</t>
  </si>
  <si>
    <t>42.5 g/h/P</t>
  </si>
  <si>
    <t>lt. PHI: 330 g/h</t>
  </si>
  <si>
    <t>475 g/h mnit Wäsche</t>
  </si>
  <si>
    <t>lt. IEA Annex 14 (3 P): 500 g/h</t>
  </si>
  <si>
    <t>lt. Hartmann (3 P ohne Wäsche): 233 g/h</t>
  </si>
  <si>
    <t>lt. Hartmann (3 P mit Wäsche): 325 g/h</t>
  </si>
  <si>
    <t>profile_kitchen_4pp</t>
  </si>
  <si>
    <t>profile_parents_4pp</t>
  </si>
  <si>
    <t>profile_hallway_4pp</t>
  </si>
  <si>
    <t>profile_bath_4pp</t>
  </si>
  <si>
    <t>profile_child_4pp</t>
  </si>
  <si>
    <t>profile_living_4pp</t>
  </si>
  <si>
    <t>[20 20 20 20 21 21 23 22 21 20 20 20]</t>
  </si>
  <si>
    <t>[0 31 59 90 120 151 181 212 243 273 304 334 365]*24*3600</t>
  </si>
  <si>
    <t>living_task44_4pp</t>
  </si>
  <si>
    <t>standard profile [g/h]</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</si>
  <si>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</si>
  <si>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</si>
  <si>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</si>
  <si>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</si>
  <si>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</si>
  <si>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</si>
  <si>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</si>
  <si>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</si>
  <si>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</si>
  <si>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</si>
  <si>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</si>
  <si>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</si>
  <si>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</si>
  <si>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</si>
  <si>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</si>
  <si>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structures\materials\PKOM4\Inside Plaster.mat</t>
  </si>
  <si>
    <t>structures\materials\PKOM4\Concrete.mat</t>
  </si>
  <si>
    <t>structures\materials\PKOM4\Insulation_EPS.mat</t>
  </si>
  <si>
    <t>structures\materials\PKOM4\Outside Plaster.mat</t>
  </si>
  <si>
    <t>nsulation EPS plus</t>
  </si>
  <si>
    <t>structures\materials\PKOM4\Concrete_SaluH.mat</t>
  </si>
  <si>
    <t>structures\materials\PKOM4\\Insulation_EPS.mat</t>
  </si>
  <si>
    <t>EPS</t>
  </si>
  <si>
    <t>Tektalan</t>
  </si>
  <si>
    <t>floor_basement_SaLuH</t>
  </si>
  <si>
    <t>structures\materials\PKOM4\Bodenplatte_SaluH.mat</t>
  </si>
  <si>
    <t>Mineral Wool</t>
  </si>
  <si>
    <t>structures\materials\PKOM4\MineralWool_SaLuH.mat</t>
  </si>
  <si>
    <t>wall_in_m</t>
  </si>
  <si>
    <t>Brick</t>
  </si>
  <si>
    <t>structures\materials\PKOM4\Brick.mat</t>
  </si>
  <si>
    <t>floor_internal_SaLuH</t>
  </si>
  <si>
    <t>Pavement</t>
  </si>
  <si>
    <t>Sand Pipes</t>
  </si>
  <si>
    <t>structures\materials\PKOM4\Pavement.mat</t>
  </si>
  <si>
    <t>structures\materials\PKOM4\Kies_SaluH.mat</t>
  </si>
  <si>
    <t>d_w</t>
  </si>
  <si>
    <t>c_w</t>
  </si>
  <si>
    <t>rho_w</t>
  </si>
  <si>
    <t>lambda_w</t>
  </si>
  <si>
    <t>U_g</t>
  </si>
  <si>
    <t>U_f</t>
  </si>
  <si>
    <t>psi_ge</t>
  </si>
  <si>
    <t>g_w</t>
  </si>
  <si>
    <t>tau_g_w</t>
  </si>
  <si>
    <t>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</si>
</sst>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2">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1" borderId="48" applyNumberFormat="0" applyAlignment="0" applyProtection="0"/>
    <xf numFmtId="0" fontId="32" fillId="0" borderId="0" applyNumberFormat="0" applyFill="0" applyBorder="0" applyAlignment="0" applyProtection="0"/>
  </cellStyleXfs>
  <cellXfs count="256">
    <xf numFmtId="0" fontId="0" fillId="0" borderId="0" xfId="0"/>
    <xf numFmtId="0" fontId="0" fillId="0" borderId="0" xfId="0" applyAlignment="1">
      <alignment horizontal="center" vertical="center"/>
    </xf>
    <xf numFmtId="0" fontId="0" fillId="2" borderId="1" xfId="0" applyFill="1" applyBorder="1"/>
    <xf numFmtId="0" fontId="1" fillId="0" borderId="1" xfId="0" applyFont="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0" fillId="0" borderId="1" xfId="0" applyFont="1" applyBorder="1" applyAlignment="1">
      <alignment horizontal="center" vertical="center"/>
    </xf>
    <xf numFmtId="0" fontId="2"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1" xfId="0" applyBorder="1" applyAlignment="1">
      <alignment horizontal="center" vertical="center"/>
    </xf>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164" fontId="0" fillId="0" borderId="0" xfId="0" applyNumberFormat="1"/>
    <xf numFmtId="0" fontId="0" fillId="2" borderId="0" xfId="0" applyFill="1" applyBorder="1" applyAlignment="1">
      <alignment vertical="center"/>
    </xf>
    <xf numFmtId="0" fontId="0" fillId="10" borderId="0" xfId="0" applyFill="1"/>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1" fillId="11" borderId="48" xfId="3"/>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xr:uid="{00000000-0005-0000-0000-000002000000}"/>
    <cellStyle name="Standard_HWB Kurzverf. Formular (2)" xfId="1" xr:uid="{00000000-0005-0000-0000-000003000000}"/>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B2" sqref="B2"/>
    </sheetView>
  </sheetViews>
  <sheetFormatPr baseColWidth="10" defaultColWidth="11.5546875" defaultRowHeight="14.4" x14ac:dyDescent="0.3"/>
  <cols>
    <col min="1" max="1" width="23.5546875" customWidth="1"/>
  </cols>
  <sheetData>
    <row r="1" spans="1:2" x14ac:dyDescent="0.3">
      <c r="A1" t="s">
        <v>1472</v>
      </c>
      <c r="B1" s="206">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5"/>
  <sheetViews>
    <sheetView workbookViewId="0">
      <pane ySplit="1" topLeftCell="A90" activePane="bottomLeft" state="frozen"/>
      <selection pane="bottomLeft" activeCell="A105" sqref="A105:C105"/>
    </sheetView>
  </sheetViews>
  <sheetFormatPr baseColWidth="10" defaultColWidth="9.109375" defaultRowHeight="14.4" x14ac:dyDescent="0.3"/>
  <cols>
    <col min="1" max="1" width="17.5546875" customWidth="1"/>
    <col min="2" max="2" width="9" customWidth="1"/>
    <col min="3" max="3" width="9.5546875" customWidth="1"/>
    <col min="4" max="4" width="7.44140625" customWidth="1"/>
  </cols>
  <sheetData>
    <row r="1" spans="1:9" ht="38.4" customHeight="1" x14ac:dyDescent="0.3">
      <c r="A1" s="8" t="s">
        <v>19</v>
      </c>
      <c r="B1" s="20" t="s">
        <v>13</v>
      </c>
      <c r="C1" s="9" t="s">
        <v>37</v>
      </c>
      <c r="D1" s="9" t="s">
        <v>67</v>
      </c>
      <c r="G1" s="17"/>
      <c r="H1" s="17"/>
      <c r="I1" s="17"/>
    </row>
    <row r="2" spans="1:9" ht="14.4" customHeight="1" x14ac:dyDescent="0.3">
      <c r="A2" s="5" t="s">
        <v>10</v>
      </c>
      <c r="B2" s="23"/>
      <c r="C2" s="24"/>
      <c r="D2" s="24"/>
      <c r="E2" s="21"/>
      <c r="F2" s="21"/>
      <c r="G2" s="17"/>
      <c r="H2" s="17"/>
      <c r="I2" s="17"/>
    </row>
    <row r="3" spans="1:9" ht="14.4" customHeight="1" x14ac:dyDescent="0.3">
      <c r="A3" s="5" t="s">
        <v>11</v>
      </c>
      <c r="B3" s="23"/>
      <c r="C3" s="24"/>
      <c r="D3" s="24"/>
      <c r="E3" s="21"/>
      <c r="F3" s="21"/>
      <c r="G3" s="17"/>
      <c r="H3" s="17"/>
      <c r="I3" s="17"/>
    </row>
    <row r="4" spans="1:9" ht="14.4" customHeight="1" x14ac:dyDescent="0.3">
      <c r="A4" s="5" t="s">
        <v>66</v>
      </c>
      <c r="B4" s="23"/>
      <c r="C4" s="24"/>
      <c r="D4" s="24"/>
      <c r="E4" s="21"/>
      <c r="F4" s="21"/>
      <c r="G4" s="17"/>
      <c r="H4" s="17"/>
      <c r="I4" s="17"/>
    </row>
    <row r="5" spans="1:9" ht="14.4" customHeight="1" x14ac:dyDescent="0.3">
      <c r="A5" s="5" t="s">
        <v>69</v>
      </c>
      <c r="B5" s="23"/>
      <c r="C5" s="24"/>
      <c r="D5" s="24"/>
      <c r="E5" s="21"/>
      <c r="F5" s="21"/>
      <c r="G5" s="17"/>
      <c r="H5" s="17"/>
      <c r="I5" s="17"/>
    </row>
    <row r="6" spans="1:9" ht="14.4" customHeight="1" x14ac:dyDescent="0.3">
      <c r="A6" s="5" t="s">
        <v>20</v>
      </c>
      <c r="B6" s="23"/>
      <c r="C6" s="24"/>
      <c r="D6" s="24"/>
      <c r="E6" s="21"/>
      <c r="F6" s="21"/>
      <c r="G6" s="17"/>
      <c r="H6" s="17"/>
      <c r="I6" s="17"/>
    </row>
    <row r="7" spans="1:9" x14ac:dyDescent="0.3">
      <c r="A7" t="s">
        <v>297</v>
      </c>
      <c r="B7">
        <v>13.11375</v>
      </c>
      <c r="C7">
        <v>38.029874999999997</v>
      </c>
      <c r="D7">
        <v>0.6</v>
      </c>
    </row>
    <row r="8" spans="1:9" x14ac:dyDescent="0.3">
      <c r="A8" t="s">
        <v>326</v>
      </c>
      <c r="B8">
        <v>8.3699999999999992</v>
      </c>
      <c r="C8">
        <v>24.273</v>
      </c>
      <c r="D8">
        <v>0.6</v>
      </c>
    </row>
    <row r="9" spans="1:9" x14ac:dyDescent="0.3">
      <c r="A9" t="s">
        <v>343</v>
      </c>
      <c r="B9">
        <v>6.8624999999999998</v>
      </c>
      <c r="C9">
        <v>19.901250000000001</v>
      </c>
      <c r="D9">
        <v>0.6</v>
      </c>
    </row>
    <row r="10" spans="1:9" x14ac:dyDescent="0.3">
      <c r="A10" t="s">
        <v>366</v>
      </c>
      <c r="B10">
        <v>10.53</v>
      </c>
      <c r="C10">
        <v>30.536999999999999</v>
      </c>
      <c r="D10">
        <v>0.6</v>
      </c>
    </row>
    <row r="11" spans="1:9" x14ac:dyDescent="0.3">
      <c r="A11" t="s">
        <v>380</v>
      </c>
      <c r="B11">
        <v>3.12</v>
      </c>
      <c r="C11">
        <v>9.048</v>
      </c>
      <c r="D11">
        <v>0.6</v>
      </c>
    </row>
    <row r="12" spans="1:9" x14ac:dyDescent="0.3">
      <c r="A12" t="s">
        <v>371</v>
      </c>
      <c r="B12">
        <v>6.0839999999999996</v>
      </c>
      <c r="C12">
        <v>17.643599999999999</v>
      </c>
      <c r="D12">
        <v>0.6</v>
      </c>
    </row>
    <row r="13" spans="1:9" x14ac:dyDescent="0.3">
      <c r="A13" t="s">
        <v>348</v>
      </c>
      <c r="B13">
        <v>3.645</v>
      </c>
      <c r="C13">
        <v>10.570499999999999</v>
      </c>
      <c r="D13">
        <v>0.6</v>
      </c>
    </row>
    <row r="14" spans="1:9" x14ac:dyDescent="0.3">
      <c r="A14" t="s">
        <v>414</v>
      </c>
      <c r="B14">
        <v>3.9375</v>
      </c>
      <c r="C14">
        <v>11.418749999999999</v>
      </c>
      <c r="D14">
        <v>0.6</v>
      </c>
    </row>
    <row r="15" spans="1:9" x14ac:dyDescent="0.3">
      <c r="A15" t="s">
        <v>355</v>
      </c>
      <c r="B15">
        <v>37.729999999999997</v>
      </c>
      <c r="C15">
        <v>109.417</v>
      </c>
      <c r="D15">
        <v>0.6</v>
      </c>
    </row>
    <row r="16" spans="1:9" x14ac:dyDescent="0.3">
      <c r="A16" t="s">
        <v>305</v>
      </c>
      <c r="B16">
        <v>13.5975</v>
      </c>
      <c r="C16">
        <v>39.432749999999999</v>
      </c>
      <c r="D16">
        <v>0.6</v>
      </c>
    </row>
    <row r="17" spans="1:4" x14ac:dyDescent="0.3">
      <c r="A17" t="s">
        <v>394</v>
      </c>
      <c r="B17">
        <v>13.176</v>
      </c>
      <c r="C17">
        <v>38.2104</v>
      </c>
      <c r="D17">
        <v>0.6</v>
      </c>
    </row>
    <row r="18" spans="1:4" x14ac:dyDescent="0.3">
      <c r="A18" t="s">
        <v>462</v>
      </c>
      <c r="B18">
        <v>10.5</v>
      </c>
      <c r="C18">
        <v>30.45</v>
      </c>
      <c r="D18">
        <v>0.6</v>
      </c>
    </row>
    <row r="19" spans="1:4" x14ac:dyDescent="0.3">
      <c r="A19" t="s">
        <v>473</v>
      </c>
      <c r="B19">
        <v>8.3699999999999992</v>
      </c>
      <c r="C19">
        <v>24.273</v>
      </c>
      <c r="D19">
        <v>0.6</v>
      </c>
    </row>
    <row r="20" spans="1:4" x14ac:dyDescent="0.3">
      <c r="A20" t="s">
        <v>373</v>
      </c>
      <c r="B20">
        <v>6.9930000000000003</v>
      </c>
      <c r="C20">
        <v>20.279699999999998</v>
      </c>
      <c r="D20">
        <v>0.6</v>
      </c>
    </row>
    <row r="21" spans="1:4" x14ac:dyDescent="0.3">
      <c r="A21" t="s">
        <v>499</v>
      </c>
      <c r="B21">
        <v>4.1074999999999999</v>
      </c>
      <c r="C21">
        <v>11.91175</v>
      </c>
      <c r="D21">
        <v>0.6</v>
      </c>
    </row>
    <row r="22" spans="1:4" x14ac:dyDescent="0.3">
      <c r="A22" t="s">
        <v>511</v>
      </c>
      <c r="B22">
        <v>3.78</v>
      </c>
      <c r="C22">
        <v>10.962</v>
      </c>
      <c r="D22">
        <v>0.6</v>
      </c>
    </row>
    <row r="23" spans="1:4" x14ac:dyDescent="0.3">
      <c r="A23" t="s">
        <v>493</v>
      </c>
      <c r="B23">
        <v>6.9930000000000003</v>
      </c>
      <c r="C23">
        <v>20.279699999999998</v>
      </c>
      <c r="D23">
        <v>0.6</v>
      </c>
    </row>
    <row r="24" spans="1:4" x14ac:dyDescent="0.3">
      <c r="A24" t="s">
        <v>358</v>
      </c>
      <c r="B24">
        <v>4.1387499999999999</v>
      </c>
      <c r="C24">
        <v>12.002375000000001</v>
      </c>
      <c r="D24">
        <v>0.6</v>
      </c>
    </row>
    <row r="25" spans="1:4" x14ac:dyDescent="0.3">
      <c r="A25" t="s">
        <v>458</v>
      </c>
      <c r="B25">
        <v>13.176</v>
      </c>
      <c r="C25">
        <v>38.2104</v>
      </c>
      <c r="D25">
        <v>0.6</v>
      </c>
    </row>
    <row r="26" spans="1:4" x14ac:dyDescent="0.3">
      <c r="A26" t="s">
        <v>345</v>
      </c>
      <c r="B26">
        <v>3.78</v>
      </c>
      <c r="C26">
        <v>10.962</v>
      </c>
      <c r="D26">
        <v>0.6</v>
      </c>
    </row>
    <row r="27" spans="1:4" x14ac:dyDescent="0.3">
      <c r="A27" t="s">
        <v>524</v>
      </c>
      <c r="B27">
        <v>7.452</v>
      </c>
      <c r="C27">
        <v>21.610800000000001</v>
      </c>
      <c r="D27">
        <v>0.6</v>
      </c>
    </row>
    <row r="28" spans="1:4" x14ac:dyDescent="0.3">
      <c r="A28" t="s">
        <v>398</v>
      </c>
      <c r="B28">
        <v>6.0839999999999996</v>
      </c>
      <c r="C28">
        <v>17.643599999999999</v>
      </c>
      <c r="D28">
        <v>0.6</v>
      </c>
    </row>
    <row r="29" spans="1:4" x14ac:dyDescent="0.3">
      <c r="A29" t="s">
        <v>363</v>
      </c>
      <c r="B29">
        <v>8.34</v>
      </c>
      <c r="C29">
        <v>24.186</v>
      </c>
      <c r="D29">
        <v>0.6</v>
      </c>
    </row>
    <row r="30" spans="1:4" x14ac:dyDescent="0.3">
      <c r="A30" t="s">
        <v>351</v>
      </c>
      <c r="B30">
        <v>13.90875</v>
      </c>
      <c r="C30">
        <v>40.335374999999999</v>
      </c>
      <c r="D30">
        <v>0.6</v>
      </c>
    </row>
    <row r="31" spans="1:4" x14ac:dyDescent="0.3">
      <c r="A31" t="s">
        <v>505</v>
      </c>
      <c r="B31">
        <v>26.265000000000001</v>
      </c>
      <c r="C31">
        <v>76.168499999999995</v>
      </c>
      <c r="D31">
        <v>0.6</v>
      </c>
    </row>
    <row r="32" spans="1:4" x14ac:dyDescent="0.3">
      <c r="A32" t="s">
        <v>336</v>
      </c>
      <c r="B32">
        <v>34.107188000000001</v>
      </c>
      <c r="C32">
        <v>98.910843999999997</v>
      </c>
      <c r="D32">
        <v>0.6</v>
      </c>
    </row>
    <row r="33" spans="1:4" x14ac:dyDescent="0.3">
      <c r="A33" t="s">
        <v>591</v>
      </c>
      <c r="B33">
        <v>12.0375</v>
      </c>
      <c r="C33">
        <v>34.908749999999998</v>
      </c>
      <c r="D33">
        <v>0.6</v>
      </c>
    </row>
    <row r="34" spans="1:4" x14ac:dyDescent="0.3">
      <c r="A34" t="s">
        <v>418</v>
      </c>
      <c r="B34">
        <v>7.7</v>
      </c>
      <c r="C34">
        <v>22.33</v>
      </c>
      <c r="D34">
        <v>0.6</v>
      </c>
    </row>
    <row r="35" spans="1:4" x14ac:dyDescent="0.3">
      <c r="A35" t="s">
        <v>338</v>
      </c>
      <c r="B35">
        <v>11.756563</v>
      </c>
      <c r="C35">
        <v>34.094031000000001</v>
      </c>
      <c r="D35">
        <v>0.6</v>
      </c>
    </row>
    <row r="36" spans="1:4" x14ac:dyDescent="0.3">
      <c r="A36" t="s">
        <v>626</v>
      </c>
      <c r="B36">
        <v>14.57</v>
      </c>
      <c r="C36">
        <v>42.253</v>
      </c>
      <c r="D36">
        <v>0.6</v>
      </c>
    </row>
    <row r="37" spans="1:4" x14ac:dyDescent="0.3">
      <c r="A37" t="s">
        <v>332</v>
      </c>
      <c r="B37">
        <v>4.1074999999999999</v>
      </c>
      <c r="C37">
        <v>11.91175</v>
      </c>
      <c r="D37">
        <v>0.6</v>
      </c>
    </row>
    <row r="38" spans="1:4" x14ac:dyDescent="0.3">
      <c r="A38" t="s">
        <v>446</v>
      </c>
      <c r="B38">
        <v>13.5975</v>
      </c>
      <c r="C38">
        <v>39.432749999999999</v>
      </c>
      <c r="D38">
        <v>0.6</v>
      </c>
    </row>
    <row r="39" spans="1:4" x14ac:dyDescent="0.3">
      <c r="A39" t="s">
        <v>340</v>
      </c>
      <c r="B39">
        <v>3.12</v>
      </c>
      <c r="C39">
        <v>9.048</v>
      </c>
      <c r="D39">
        <v>0.6</v>
      </c>
    </row>
    <row r="40" spans="1:4" x14ac:dyDescent="0.3">
      <c r="A40" t="s">
        <v>710</v>
      </c>
      <c r="B40">
        <v>6.8624999999999998</v>
      </c>
      <c r="C40">
        <v>19.901250000000001</v>
      </c>
      <c r="D40">
        <v>0.6</v>
      </c>
    </row>
    <row r="41" spans="1:4" x14ac:dyDescent="0.3">
      <c r="A41" t="s">
        <v>608</v>
      </c>
      <c r="B41">
        <v>26.265000000000001</v>
      </c>
      <c r="C41">
        <v>76.168499999999995</v>
      </c>
      <c r="D41">
        <v>0.6</v>
      </c>
    </row>
    <row r="42" spans="1:4" x14ac:dyDescent="0.3">
      <c r="A42" t="s">
        <v>422</v>
      </c>
      <c r="B42">
        <v>8.19</v>
      </c>
      <c r="C42">
        <v>23.751000000000001</v>
      </c>
      <c r="D42">
        <v>0.6</v>
      </c>
    </row>
    <row r="43" spans="1:4" x14ac:dyDescent="0.3">
      <c r="A43" t="s">
        <v>330</v>
      </c>
      <c r="B43">
        <v>10.1</v>
      </c>
      <c r="C43">
        <v>29.29</v>
      </c>
      <c r="D43">
        <v>0.6</v>
      </c>
    </row>
    <row r="44" spans="1:4" x14ac:dyDescent="0.3">
      <c r="A44" t="s">
        <v>507</v>
      </c>
      <c r="B44">
        <v>14.57</v>
      </c>
      <c r="C44">
        <v>42.253</v>
      </c>
      <c r="D44">
        <v>0.6</v>
      </c>
    </row>
    <row r="45" spans="1:4" x14ac:dyDescent="0.3">
      <c r="A45" t="s">
        <v>444</v>
      </c>
      <c r="B45">
        <v>8.9425000000000008</v>
      </c>
      <c r="C45">
        <v>25.933250000000001</v>
      </c>
      <c r="D45">
        <v>0.6</v>
      </c>
    </row>
    <row r="46" spans="1:4" x14ac:dyDescent="0.3">
      <c r="A46" t="s">
        <v>539</v>
      </c>
      <c r="B46">
        <v>4.1387499999999999</v>
      </c>
      <c r="C46">
        <v>12.002375000000001</v>
      </c>
      <c r="D46">
        <v>0.6</v>
      </c>
    </row>
    <row r="47" spans="1:4" x14ac:dyDescent="0.3">
      <c r="A47" t="s">
        <v>739</v>
      </c>
      <c r="B47">
        <v>36.825000000000003</v>
      </c>
      <c r="C47">
        <v>106.7925</v>
      </c>
      <c r="D47">
        <v>0.6</v>
      </c>
    </row>
    <row r="48" spans="1:4" x14ac:dyDescent="0.3">
      <c r="A48" t="s">
        <v>805</v>
      </c>
      <c r="B48">
        <v>2.0412499999999998</v>
      </c>
      <c r="C48">
        <v>5.9196249999999999</v>
      </c>
      <c r="D48">
        <v>0.6</v>
      </c>
    </row>
    <row r="49" spans="1:4" x14ac:dyDescent="0.3">
      <c r="A49" t="s">
        <v>588</v>
      </c>
      <c r="B49">
        <v>8.34</v>
      </c>
      <c r="C49">
        <v>24.186</v>
      </c>
      <c r="D49">
        <v>0.6</v>
      </c>
    </row>
    <row r="50" spans="1:4" x14ac:dyDescent="0.3">
      <c r="A50" t="s">
        <v>743</v>
      </c>
      <c r="B50">
        <v>8.19</v>
      </c>
      <c r="C50">
        <v>23.751000000000001</v>
      </c>
      <c r="D50">
        <v>0.6</v>
      </c>
    </row>
    <row r="51" spans="1:4" x14ac:dyDescent="0.3">
      <c r="A51" t="s">
        <v>300</v>
      </c>
      <c r="B51">
        <v>7.7</v>
      </c>
      <c r="C51">
        <v>22.33</v>
      </c>
      <c r="D51">
        <v>0.6</v>
      </c>
    </row>
    <row r="52" spans="1:4" x14ac:dyDescent="0.3">
      <c r="A52" t="s">
        <v>303</v>
      </c>
      <c r="B52">
        <v>3.9375</v>
      </c>
      <c r="C52">
        <v>11.418749999999999</v>
      </c>
      <c r="D52">
        <v>0.6</v>
      </c>
    </row>
    <row r="53" spans="1:4" x14ac:dyDescent="0.3">
      <c r="A53" t="s">
        <v>323</v>
      </c>
      <c r="B53">
        <v>13.11375</v>
      </c>
      <c r="C53">
        <v>38.029874999999997</v>
      </c>
      <c r="D53">
        <v>0.6</v>
      </c>
    </row>
    <row r="54" spans="1:4" x14ac:dyDescent="0.3">
      <c r="A54" t="s">
        <v>311</v>
      </c>
      <c r="B54">
        <v>7.1</v>
      </c>
      <c r="C54">
        <v>20.59</v>
      </c>
      <c r="D54">
        <v>0.6</v>
      </c>
    </row>
    <row r="55" spans="1:4" x14ac:dyDescent="0.3">
      <c r="A55" t="s">
        <v>702</v>
      </c>
      <c r="B55">
        <v>13.5975</v>
      </c>
      <c r="C55">
        <v>39.432749999999999</v>
      </c>
      <c r="D55">
        <v>0.6</v>
      </c>
    </row>
    <row r="56" spans="1:4" x14ac:dyDescent="0.3">
      <c r="A56" t="s">
        <v>400</v>
      </c>
      <c r="B56">
        <v>28.087499999999999</v>
      </c>
      <c r="C56">
        <v>81.453749999999999</v>
      </c>
      <c r="D56">
        <v>0.6</v>
      </c>
    </row>
    <row r="57" spans="1:4" x14ac:dyDescent="0.3">
      <c r="A57" t="s">
        <v>464</v>
      </c>
      <c r="B57">
        <v>10.5</v>
      </c>
      <c r="C57">
        <v>30.45</v>
      </c>
      <c r="D57">
        <v>0.6</v>
      </c>
    </row>
    <row r="58" spans="1:4" x14ac:dyDescent="0.3">
      <c r="A58" t="s">
        <v>460</v>
      </c>
      <c r="B58">
        <v>7.452</v>
      </c>
      <c r="C58">
        <v>21.610800000000001</v>
      </c>
      <c r="D58">
        <v>0.6</v>
      </c>
    </row>
    <row r="59" spans="1:4" x14ac:dyDescent="0.3">
      <c r="A59" t="s">
        <v>548</v>
      </c>
      <c r="B59">
        <v>28.087499999999999</v>
      </c>
      <c r="C59">
        <v>81.453749999999999</v>
      </c>
      <c r="D59">
        <v>0.6</v>
      </c>
    </row>
    <row r="60" spans="1:4" x14ac:dyDescent="0.3">
      <c r="A60" t="s">
        <v>647</v>
      </c>
      <c r="B60">
        <v>10.5</v>
      </c>
      <c r="C60">
        <v>30.45</v>
      </c>
      <c r="D60">
        <v>0.6</v>
      </c>
    </row>
    <row r="61" spans="1:4" x14ac:dyDescent="0.3">
      <c r="A61" t="s">
        <v>361</v>
      </c>
      <c r="B61">
        <v>6.8624999999999998</v>
      </c>
      <c r="C61">
        <v>19.901250000000001</v>
      </c>
      <c r="D61">
        <v>0.6</v>
      </c>
    </row>
    <row r="62" spans="1:4" x14ac:dyDescent="0.3">
      <c r="A62" t="s">
        <v>407</v>
      </c>
      <c r="B62">
        <v>3.645</v>
      </c>
      <c r="C62">
        <v>10.570499999999999</v>
      </c>
      <c r="D62">
        <v>0.6</v>
      </c>
    </row>
    <row r="63" spans="1:4" x14ac:dyDescent="0.3">
      <c r="A63" t="s">
        <v>970</v>
      </c>
      <c r="B63">
        <v>36.825000000000003</v>
      </c>
      <c r="C63">
        <v>106.7925</v>
      </c>
      <c r="D63">
        <v>0.6</v>
      </c>
    </row>
    <row r="64" spans="1:4" x14ac:dyDescent="0.3">
      <c r="A64" t="s">
        <v>986</v>
      </c>
      <c r="B64">
        <v>7.1</v>
      </c>
      <c r="C64">
        <v>20.59</v>
      </c>
      <c r="D64">
        <v>0.6</v>
      </c>
    </row>
    <row r="65" spans="1:4" x14ac:dyDescent="0.3">
      <c r="A65" t="s">
        <v>653</v>
      </c>
      <c r="B65">
        <v>7.1</v>
      </c>
      <c r="C65">
        <v>20.59</v>
      </c>
      <c r="D65">
        <v>0.6</v>
      </c>
    </row>
    <row r="66" spans="1:4" x14ac:dyDescent="0.3">
      <c r="A66" t="s">
        <v>382</v>
      </c>
      <c r="B66">
        <v>10.1</v>
      </c>
      <c r="C66">
        <v>29.29</v>
      </c>
      <c r="D66">
        <v>0.6</v>
      </c>
    </row>
    <row r="67" spans="1:4" x14ac:dyDescent="0.3">
      <c r="A67" t="s">
        <v>369</v>
      </c>
      <c r="B67">
        <v>10.53</v>
      </c>
      <c r="C67">
        <v>30.536999999999999</v>
      </c>
      <c r="D67">
        <v>0.6</v>
      </c>
    </row>
    <row r="68" spans="1:4" x14ac:dyDescent="0.3">
      <c r="A68" t="s">
        <v>424</v>
      </c>
      <c r="B68">
        <v>8.9425000000000008</v>
      </c>
      <c r="C68">
        <v>25.933250000000001</v>
      </c>
      <c r="D68">
        <v>0.6</v>
      </c>
    </row>
    <row r="69" spans="1:4" x14ac:dyDescent="0.3">
      <c r="A69" t="s">
        <v>640</v>
      </c>
      <c r="B69">
        <v>12.0375</v>
      </c>
      <c r="C69">
        <v>34.908749999999998</v>
      </c>
      <c r="D69">
        <v>0.6</v>
      </c>
    </row>
    <row r="70" spans="1:4" x14ac:dyDescent="0.3">
      <c r="A70" t="s">
        <v>593</v>
      </c>
      <c r="B70">
        <v>13.90875</v>
      </c>
      <c r="C70">
        <v>40.335374999999999</v>
      </c>
      <c r="D70">
        <v>0.6</v>
      </c>
    </row>
    <row r="71" spans="1:4" x14ac:dyDescent="0.3">
      <c r="A71" t="s">
        <v>384</v>
      </c>
      <c r="B71">
        <v>11.756563</v>
      </c>
      <c r="C71">
        <v>34.094031000000001</v>
      </c>
      <c r="D71">
        <v>0.6</v>
      </c>
    </row>
    <row r="72" spans="1:4" x14ac:dyDescent="0.3">
      <c r="A72" t="s">
        <v>328</v>
      </c>
      <c r="B72">
        <v>8.3699999999999992</v>
      </c>
      <c r="C72">
        <v>24.273</v>
      </c>
      <c r="D72">
        <v>0.6</v>
      </c>
    </row>
    <row r="73" spans="1:4" x14ac:dyDescent="0.3">
      <c r="A73" t="s">
        <v>650</v>
      </c>
      <c r="B73">
        <v>2.0412499999999998</v>
      </c>
      <c r="C73">
        <v>5.9196249999999999</v>
      </c>
      <c r="D73">
        <v>0.6</v>
      </c>
    </row>
    <row r="74" spans="1:4" x14ac:dyDescent="0.3">
      <c r="A74" t="s">
        <v>472</v>
      </c>
      <c r="B74">
        <v>10.5</v>
      </c>
      <c r="C74">
        <v>30.45</v>
      </c>
      <c r="D74">
        <v>0.6</v>
      </c>
    </row>
    <row r="75" spans="1:4" x14ac:dyDescent="0.3">
      <c r="A75" t="s">
        <v>603</v>
      </c>
      <c r="B75">
        <v>36.825000000000003</v>
      </c>
      <c r="C75">
        <v>106.7925</v>
      </c>
      <c r="D75">
        <v>0.6</v>
      </c>
    </row>
    <row r="76" spans="1:4" x14ac:dyDescent="0.3">
      <c r="A76" t="s">
        <v>509</v>
      </c>
      <c r="B76">
        <v>34.107188000000001</v>
      </c>
      <c r="C76">
        <v>98.910843999999997</v>
      </c>
      <c r="D76">
        <v>0.6</v>
      </c>
    </row>
    <row r="77" spans="1:4" x14ac:dyDescent="0.3">
      <c r="A77" t="s">
        <v>434</v>
      </c>
      <c r="B77">
        <v>37.729999999999997</v>
      </c>
      <c r="C77">
        <v>109.417</v>
      </c>
      <c r="D77">
        <v>0.6</v>
      </c>
    </row>
    <row r="78" spans="1:4" x14ac:dyDescent="0.3">
      <c r="A78" t="s">
        <v>658</v>
      </c>
      <c r="B78">
        <v>7.7</v>
      </c>
      <c r="C78">
        <v>22.33</v>
      </c>
      <c r="D78">
        <v>0.6</v>
      </c>
    </row>
    <row r="79" spans="1:4" x14ac:dyDescent="0.3">
      <c r="A79" t="s">
        <v>729</v>
      </c>
      <c r="B79">
        <v>13.90875</v>
      </c>
      <c r="C79">
        <v>40.335374999999999</v>
      </c>
      <c r="D79">
        <v>0.6</v>
      </c>
    </row>
    <row r="80" spans="1:4" x14ac:dyDescent="0.3">
      <c r="A80" t="s">
        <v>519</v>
      </c>
      <c r="B80">
        <v>3.78</v>
      </c>
      <c r="C80">
        <v>10.962</v>
      </c>
      <c r="D80">
        <v>0.6</v>
      </c>
    </row>
    <row r="81" spans="1:4" x14ac:dyDescent="0.3">
      <c r="A81" t="s">
        <v>531</v>
      </c>
      <c r="B81">
        <v>6.9930000000000003</v>
      </c>
      <c r="C81">
        <v>20.279699999999998</v>
      </c>
      <c r="D81">
        <v>0.6</v>
      </c>
    </row>
    <row r="82" spans="1:4" x14ac:dyDescent="0.3">
      <c r="A82" t="s">
        <v>972</v>
      </c>
      <c r="B82">
        <v>2.0412499999999998</v>
      </c>
      <c r="C82">
        <v>5.9196249999999999</v>
      </c>
      <c r="D82">
        <v>0.6</v>
      </c>
    </row>
    <row r="83" spans="1:4" x14ac:dyDescent="0.3">
      <c r="A83" t="s">
        <v>606</v>
      </c>
      <c r="B83">
        <v>26.265000000000001</v>
      </c>
      <c r="C83">
        <v>76.168499999999995</v>
      </c>
      <c r="D83">
        <v>0.6</v>
      </c>
    </row>
    <row r="84" spans="1:4" x14ac:dyDescent="0.3">
      <c r="A84" t="s">
        <v>774</v>
      </c>
      <c r="B84">
        <v>14.57</v>
      </c>
      <c r="C84">
        <v>42.253</v>
      </c>
      <c r="D84">
        <v>0.6</v>
      </c>
    </row>
    <row r="85" spans="1:4" x14ac:dyDescent="0.3">
      <c r="A85" t="s">
        <v>719</v>
      </c>
      <c r="B85">
        <v>8.34</v>
      </c>
      <c r="C85">
        <v>24.186</v>
      </c>
      <c r="D85">
        <v>0.6</v>
      </c>
    </row>
    <row r="86" spans="1:4" x14ac:dyDescent="0.3">
      <c r="A86" t="s">
        <v>475</v>
      </c>
      <c r="B86">
        <v>11.756563</v>
      </c>
      <c r="C86">
        <v>34.094031000000001</v>
      </c>
      <c r="D86">
        <v>0.6</v>
      </c>
    </row>
    <row r="87" spans="1:4" x14ac:dyDescent="0.3">
      <c r="A87" t="s">
        <v>574</v>
      </c>
      <c r="B87">
        <v>6.0839999999999996</v>
      </c>
      <c r="C87">
        <v>17.643599999999999</v>
      </c>
      <c r="D87">
        <v>0.6</v>
      </c>
    </row>
    <row r="88" spans="1:4" x14ac:dyDescent="0.3">
      <c r="A88" t="s">
        <v>1056</v>
      </c>
      <c r="B88">
        <v>12.0375</v>
      </c>
      <c r="C88">
        <v>34.908749999999998</v>
      </c>
      <c r="D88">
        <v>0.6</v>
      </c>
    </row>
    <row r="89" spans="1:4" x14ac:dyDescent="0.3">
      <c r="A89" t="s">
        <v>861</v>
      </c>
      <c r="B89">
        <v>13.11375</v>
      </c>
      <c r="C89">
        <v>38.029874999999997</v>
      </c>
      <c r="D89">
        <v>0.6</v>
      </c>
    </row>
    <row r="90" spans="1:4" x14ac:dyDescent="0.3">
      <c r="A90" t="s">
        <v>426</v>
      </c>
      <c r="B90">
        <v>3.9375</v>
      </c>
      <c r="C90">
        <v>11.418749999999999</v>
      </c>
      <c r="D90">
        <v>0.6</v>
      </c>
    </row>
    <row r="91" spans="1:4" x14ac:dyDescent="0.3">
      <c r="A91" t="s">
        <v>563</v>
      </c>
      <c r="B91">
        <v>7.452</v>
      </c>
      <c r="C91">
        <v>21.610800000000001</v>
      </c>
      <c r="D91">
        <v>0.6</v>
      </c>
    </row>
    <row r="92" spans="1:4" x14ac:dyDescent="0.3">
      <c r="A92" t="s">
        <v>482</v>
      </c>
      <c r="B92">
        <v>10.1</v>
      </c>
      <c r="C92">
        <v>29.29</v>
      </c>
      <c r="D92">
        <v>0.6</v>
      </c>
    </row>
    <row r="93" spans="1:4" x14ac:dyDescent="0.3">
      <c r="A93" t="s">
        <v>715</v>
      </c>
      <c r="B93">
        <v>4.1387499999999999</v>
      </c>
      <c r="C93">
        <v>12.002375000000001</v>
      </c>
      <c r="D93">
        <v>0.6</v>
      </c>
    </row>
    <row r="94" spans="1:4" x14ac:dyDescent="0.3">
      <c r="A94" t="s">
        <v>997</v>
      </c>
      <c r="B94">
        <v>10.5</v>
      </c>
      <c r="C94">
        <v>30.45</v>
      </c>
      <c r="D94">
        <v>0.6</v>
      </c>
    </row>
    <row r="95" spans="1:4" x14ac:dyDescent="0.3">
      <c r="A95" t="s">
        <v>926</v>
      </c>
      <c r="B95">
        <v>28.087499999999999</v>
      </c>
      <c r="C95">
        <v>81.453749999999999</v>
      </c>
      <c r="D95">
        <v>0.6</v>
      </c>
    </row>
    <row r="96" spans="1:4" x14ac:dyDescent="0.3">
      <c r="A96" t="s">
        <v>544</v>
      </c>
      <c r="B96">
        <v>13.176</v>
      </c>
      <c r="C96">
        <v>38.2104</v>
      </c>
      <c r="D96">
        <v>0.6</v>
      </c>
    </row>
    <row r="97" spans="1:4" x14ac:dyDescent="0.3">
      <c r="A97" t="s">
        <v>712</v>
      </c>
      <c r="B97">
        <v>37.729999999999997</v>
      </c>
      <c r="C97">
        <v>109.417</v>
      </c>
      <c r="D97">
        <v>0.6</v>
      </c>
    </row>
    <row r="98" spans="1:4" x14ac:dyDescent="0.3">
      <c r="A98" t="s">
        <v>477</v>
      </c>
      <c r="B98">
        <v>34.107188000000001</v>
      </c>
      <c r="C98">
        <v>98.910843999999997</v>
      </c>
      <c r="D98">
        <v>0.6</v>
      </c>
    </row>
    <row r="99" spans="1:4" x14ac:dyDescent="0.3">
      <c r="A99" t="s">
        <v>883</v>
      </c>
      <c r="B99">
        <v>8.9425000000000008</v>
      </c>
      <c r="C99">
        <v>25.933250000000001</v>
      </c>
      <c r="D99">
        <v>0.6</v>
      </c>
    </row>
    <row r="100" spans="1:4" x14ac:dyDescent="0.3">
      <c r="A100" t="s">
        <v>390</v>
      </c>
      <c r="B100">
        <v>3.12</v>
      </c>
      <c r="C100">
        <v>9.048</v>
      </c>
      <c r="D100">
        <v>0.6</v>
      </c>
    </row>
    <row r="101" spans="1:4" x14ac:dyDescent="0.3">
      <c r="A101" t="s">
        <v>487</v>
      </c>
      <c r="B101">
        <v>4.1074999999999999</v>
      </c>
      <c r="C101">
        <v>11.91175</v>
      </c>
      <c r="D101">
        <v>0.6</v>
      </c>
    </row>
    <row r="102" spans="1:4" x14ac:dyDescent="0.3">
      <c r="A102" t="s">
        <v>722</v>
      </c>
      <c r="B102">
        <v>10.53</v>
      </c>
      <c r="C102">
        <v>30.536999999999999</v>
      </c>
      <c r="D102">
        <v>0.6</v>
      </c>
    </row>
    <row r="103" spans="1:4" x14ac:dyDescent="0.3">
      <c r="A103" t="s">
        <v>725</v>
      </c>
      <c r="B103">
        <v>3.645</v>
      </c>
      <c r="C103">
        <v>10.570499999999999</v>
      </c>
      <c r="D103">
        <v>0.6</v>
      </c>
    </row>
    <row r="104" spans="1:4" x14ac:dyDescent="0.3">
      <c r="A104" t="s">
        <v>945</v>
      </c>
      <c r="B104">
        <v>10.5</v>
      </c>
      <c r="C104">
        <v>30.45</v>
      </c>
      <c r="D104">
        <v>0.6</v>
      </c>
    </row>
    <row r="105" spans="1:4" x14ac:dyDescent="0.3">
      <c r="A105" t="s">
        <v>747</v>
      </c>
      <c r="B105">
        <v>8.19</v>
      </c>
      <c r="C105">
        <v>23.751000000000001</v>
      </c>
      <c r="D105">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784"/>
  <sheetViews>
    <sheetView tabSelected="1" zoomScaleNormal="100" workbookViewId="0">
      <pane ySplit="3" topLeftCell="A4" activePane="bottomLeft" state="frozen"/>
      <selection pane="bottomLeft" activeCell="A6" sqref="A6"/>
    </sheetView>
  </sheetViews>
  <sheetFormatPr baseColWidth="10" defaultColWidth="9.109375" defaultRowHeight="14.4" x14ac:dyDescent="0.3"/>
  <cols>
    <col min="1" max="1" width="22.33203125" customWidth="1"/>
    <col min="2" max="2" width="22.109375" customWidth="1"/>
    <col min="3" max="3" width="6.6640625" style="19" customWidth="1"/>
    <col min="10" max="12" width="8.88671875" style="1"/>
    <col min="13" max="13" width="15.6640625" style="7" customWidth="1"/>
    <col min="14" max="14" width="27.6640625" customWidth="1"/>
    <col min="15" max="15" width="11" customWidth="1"/>
    <col min="16" max="16" width="15.109375" customWidth="1"/>
    <col min="17" max="18" width="10.6640625" customWidth="1"/>
    <col min="21" max="29" width="5.6640625" customWidth="1"/>
  </cols>
  <sheetData>
    <row r="1" spans="1:30" s="1" customFormat="1" x14ac:dyDescent="0.3">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3">
      <c r="U2" s="214" t="s">
        <v>40</v>
      </c>
      <c r="V2" s="214"/>
      <c r="W2" s="214"/>
      <c r="X2" s="215" t="s">
        <v>41</v>
      </c>
      <c r="Y2" s="215"/>
      <c r="Z2" s="215"/>
      <c r="AA2" s="215" t="s">
        <v>42</v>
      </c>
      <c r="AB2" s="215"/>
      <c r="AC2" s="215"/>
    </row>
    <row r="3" spans="1:30" ht="21" customHeight="1" x14ac:dyDescent="0.3">
      <c r="B3" s="3" t="s">
        <v>12</v>
      </c>
      <c r="C3" s="18" t="s">
        <v>0</v>
      </c>
      <c r="D3" s="3" t="s">
        <v>23</v>
      </c>
      <c r="E3" s="3" t="s">
        <v>1</v>
      </c>
      <c r="F3" s="3" t="s">
        <v>2</v>
      </c>
      <c r="G3" s="3" t="s">
        <v>8</v>
      </c>
      <c r="H3" s="3" t="s">
        <v>3</v>
      </c>
      <c r="I3" s="3" t="s">
        <v>4</v>
      </c>
      <c r="J3" s="3" t="s">
        <v>5</v>
      </c>
      <c r="K3" s="3" t="s">
        <v>7</v>
      </c>
      <c r="L3" s="3" t="s">
        <v>6</v>
      </c>
      <c r="M3" s="3" t="s">
        <v>9</v>
      </c>
      <c r="N3" s="6" t="s">
        <v>14</v>
      </c>
      <c r="O3" s="6" t="s">
        <v>15</v>
      </c>
      <c r="P3" s="6" t="s">
        <v>16</v>
      </c>
      <c r="Q3" s="6" t="s">
        <v>17</v>
      </c>
      <c r="R3" s="6" t="s">
        <v>18</v>
      </c>
      <c r="S3" s="3" t="s">
        <v>36</v>
      </c>
      <c r="T3" s="16" t="s">
        <v>45</v>
      </c>
      <c r="U3" s="12"/>
      <c r="V3" s="12"/>
      <c r="W3" s="12"/>
      <c r="X3" s="12"/>
      <c r="Y3" s="12"/>
      <c r="Z3" s="12"/>
      <c r="AA3" s="12"/>
      <c r="AB3" s="6"/>
      <c r="AC3" s="6"/>
      <c r="AD3" s="6" t="s">
        <v>43</v>
      </c>
    </row>
    <row r="4" spans="1:30" x14ac:dyDescent="0.3">
      <c r="A4" t="s">
        <v>298</v>
      </c>
      <c r="B4" t="s">
        <v>297</v>
      </c>
      <c r="C4" s="19" t="s">
        <v>299</v>
      </c>
      <c r="D4">
        <v>1</v>
      </c>
      <c r="E4">
        <v>33.474359999999997</v>
      </c>
      <c r="F4">
        <v>9.3534439999999996</v>
      </c>
      <c r="G4">
        <v>0</v>
      </c>
      <c r="H4">
        <v>0.375</v>
      </c>
      <c r="I4">
        <v>2.9</v>
      </c>
      <c r="J4" s="1">
        <v>90</v>
      </c>
      <c r="K4" s="1">
        <v>-30</v>
      </c>
      <c r="L4" s="1">
        <v>0</v>
      </c>
      <c r="M4" s="7" t="s">
        <v>300</v>
      </c>
      <c r="N4" t="s">
        <v>301</v>
      </c>
      <c r="O4" s="168">
        <v>2</v>
      </c>
      <c r="P4">
        <v>2</v>
      </c>
      <c r="Q4">
        <v>1</v>
      </c>
      <c r="R4">
        <v>1</v>
      </c>
      <c r="S4">
        <v>1</v>
      </c>
      <c r="T4">
        <v>0</v>
      </c>
      <c r="U4">
        <v>0</v>
      </c>
      <c r="V4">
        <v>0</v>
      </c>
      <c r="W4">
        <v>0</v>
      </c>
      <c r="X4">
        <v>0</v>
      </c>
      <c r="Y4">
        <v>0</v>
      </c>
      <c r="Z4">
        <v>0</v>
      </c>
      <c r="AA4">
        <v>0</v>
      </c>
      <c r="AB4">
        <v>0</v>
      </c>
      <c r="AC4">
        <v>0</v>
      </c>
      <c r="AD4">
        <v>1</v>
      </c>
    </row>
    <row r="5" spans="1:30" x14ac:dyDescent="0.3">
      <c r="A5" s="168" t="s">
        <v>302</v>
      </c>
      <c r="B5" t="s">
        <v>297</v>
      </c>
      <c r="C5" s="19" t="s">
        <v>299</v>
      </c>
      <c r="D5">
        <v>1</v>
      </c>
      <c r="E5">
        <v>30.746379999999998</v>
      </c>
      <c r="F5">
        <v>10.928444000000001</v>
      </c>
      <c r="G5">
        <v>0</v>
      </c>
      <c r="H5">
        <v>3.15</v>
      </c>
      <c r="I5">
        <v>2.9</v>
      </c>
      <c r="J5" s="1">
        <v>90</v>
      </c>
      <c r="K5" s="1">
        <v>-30</v>
      </c>
      <c r="L5" s="1">
        <v>0</v>
      </c>
      <c r="M5" s="7" t="s">
        <v>303</v>
      </c>
      <c r="N5" t="s">
        <v>301</v>
      </c>
      <c r="O5" s="168">
        <v>2</v>
      </c>
      <c r="P5">
        <v>2</v>
      </c>
      <c r="Q5">
        <v>1</v>
      </c>
      <c r="R5">
        <v>1</v>
      </c>
      <c r="S5">
        <v>1</v>
      </c>
      <c r="T5">
        <v>0</v>
      </c>
      <c r="U5">
        <v>0</v>
      </c>
      <c r="V5">
        <v>0</v>
      </c>
      <c r="W5">
        <v>0</v>
      </c>
      <c r="X5">
        <v>0</v>
      </c>
      <c r="Y5">
        <v>0</v>
      </c>
      <c r="Z5">
        <v>0</v>
      </c>
      <c r="AA5">
        <v>0</v>
      </c>
      <c r="AB5">
        <v>0</v>
      </c>
      <c r="AC5">
        <v>0</v>
      </c>
      <c r="AD5">
        <v>1</v>
      </c>
    </row>
    <row r="6" spans="1:30" x14ac:dyDescent="0.3">
      <c r="A6" t="s">
        <v>304</v>
      </c>
      <c r="B6" t="s">
        <v>297</v>
      </c>
      <c r="C6" s="19" t="s">
        <v>228</v>
      </c>
      <c r="D6">
        <v>1</v>
      </c>
      <c r="E6">
        <v>32.708880000000001</v>
      </c>
      <c r="F6">
        <v>14.327593</v>
      </c>
      <c r="G6">
        <v>0</v>
      </c>
      <c r="H6">
        <v>3.95</v>
      </c>
      <c r="I6">
        <v>2.9</v>
      </c>
      <c r="J6" s="1">
        <v>90</v>
      </c>
      <c r="K6" s="1">
        <v>-120</v>
      </c>
      <c r="L6" s="1">
        <v>0</v>
      </c>
      <c r="M6" s="7" t="s">
        <v>305</v>
      </c>
      <c r="N6" t="s">
        <v>306</v>
      </c>
      <c r="O6" s="168">
        <v>2</v>
      </c>
      <c r="P6">
        <v>2</v>
      </c>
      <c r="Q6">
        <v>1</v>
      </c>
      <c r="R6">
        <v>1</v>
      </c>
      <c r="S6">
        <v>1</v>
      </c>
      <c r="T6">
        <v>0</v>
      </c>
      <c r="U6">
        <v>0</v>
      </c>
      <c r="V6">
        <v>0</v>
      </c>
      <c r="W6">
        <v>0</v>
      </c>
      <c r="X6">
        <v>0</v>
      </c>
      <c r="Y6">
        <v>0</v>
      </c>
      <c r="Z6">
        <v>0</v>
      </c>
      <c r="AA6">
        <v>0</v>
      </c>
      <c r="AB6">
        <v>0</v>
      </c>
      <c r="AC6">
        <v>0</v>
      </c>
      <c r="AD6">
        <v>1</v>
      </c>
    </row>
    <row r="7" spans="1:30" x14ac:dyDescent="0.3">
      <c r="A7" t="s">
        <v>307</v>
      </c>
      <c r="B7" t="s">
        <v>297</v>
      </c>
      <c r="C7" s="19" t="s">
        <v>308</v>
      </c>
      <c r="D7">
        <v>1</v>
      </c>
      <c r="E7">
        <v>33.799120000000002</v>
      </c>
      <c r="F7">
        <v>9.1659439999999996</v>
      </c>
      <c r="G7">
        <v>0</v>
      </c>
      <c r="H7">
        <v>3.4520559999999998</v>
      </c>
      <c r="I7">
        <v>3.7988230000000001</v>
      </c>
      <c r="J7" s="1">
        <v>180</v>
      </c>
      <c r="K7" s="1">
        <v>180</v>
      </c>
      <c r="L7" s="1">
        <v>0</v>
      </c>
      <c r="M7" s="7" t="s">
        <v>69</v>
      </c>
      <c r="N7" t="s">
        <v>309</v>
      </c>
      <c r="O7" s="168">
        <v>2</v>
      </c>
      <c r="P7">
        <v>2</v>
      </c>
      <c r="Q7">
        <v>1</v>
      </c>
      <c r="R7">
        <v>1</v>
      </c>
      <c r="S7">
        <v>1</v>
      </c>
      <c r="T7">
        <v>0</v>
      </c>
      <c r="U7">
        <v>0</v>
      </c>
      <c r="V7">
        <v>0</v>
      </c>
      <c r="W7">
        <v>0</v>
      </c>
      <c r="X7">
        <v>0</v>
      </c>
      <c r="Y7">
        <v>0</v>
      </c>
      <c r="Z7">
        <v>0</v>
      </c>
      <c r="AA7">
        <v>0</v>
      </c>
      <c r="AB7">
        <v>0</v>
      </c>
      <c r="AC7">
        <v>0</v>
      </c>
      <c r="AD7">
        <v>1</v>
      </c>
    </row>
    <row r="8" spans="1:30" x14ac:dyDescent="0.3">
      <c r="A8" t="s">
        <v>310</v>
      </c>
      <c r="B8" t="s">
        <v>297</v>
      </c>
      <c r="C8" s="19" t="s">
        <v>228</v>
      </c>
      <c r="D8">
        <v>1</v>
      </c>
      <c r="E8">
        <v>33.799120000000002</v>
      </c>
      <c r="F8">
        <v>9.1659439999999996</v>
      </c>
      <c r="G8">
        <v>0</v>
      </c>
      <c r="H8">
        <v>2</v>
      </c>
      <c r="I8">
        <v>2.9</v>
      </c>
      <c r="J8" s="1">
        <v>90</v>
      </c>
      <c r="K8" s="1">
        <v>60</v>
      </c>
      <c r="L8" s="1">
        <v>0</v>
      </c>
      <c r="M8" s="7" t="s">
        <v>311</v>
      </c>
      <c r="N8" t="s">
        <v>301</v>
      </c>
      <c r="O8" s="168">
        <v>2</v>
      </c>
      <c r="P8">
        <v>2</v>
      </c>
      <c r="Q8">
        <v>1</v>
      </c>
      <c r="R8">
        <v>1</v>
      </c>
      <c r="S8">
        <v>1</v>
      </c>
      <c r="T8">
        <v>0</v>
      </c>
      <c r="U8">
        <v>0</v>
      </c>
      <c r="V8">
        <v>0</v>
      </c>
      <c r="W8">
        <v>0</v>
      </c>
      <c r="X8">
        <v>0</v>
      </c>
      <c r="Y8">
        <v>0</v>
      </c>
      <c r="Z8">
        <v>0</v>
      </c>
      <c r="AA8">
        <v>0</v>
      </c>
      <c r="AB8">
        <v>0</v>
      </c>
      <c r="AC8">
        <v>0</v>
      </c>
      <c r="AD8">
        <v>1</v>
      </c>
    </row>
    <row r="9" spans="1:30" x14ac:dyDescent="0.3">
      <c r="A9" t="s">
        <v>314</v>
      </c>
      <c r="B9" t="s">
        <v>297</v>
      </c>
      <c r="C9" s="19" t="s">
        <v>315</v>
      </c>
      <c r="D9">
        <v>1</v>
      </c>
      <c r="E9">
        <v>35.436860000000003</v>
      </c>
      <c r="F9">
        <v>12.752592999999999</v>
      </c>
      <c r="G9">
        <v>0</v>
      </c>
      <c r="H9">
        <v>3.15</v>
      </c>
      <c r="I9">
        <v>2.9</v>
      </c>
      <c r="J9" s="1">
        <v>90</v>
      </c>
      <c r="K9" s="1">
        <v>150</v>
      </c>
      <c r="L9" s="1">
        <v>0</v>
      </c>
      <c r="M9" s="7" t="s">
        <v>10</v>
      </c>
      <c r="N9" t="s">
        <v>316</v>
      </c>
      <c r="O9" s="168">
        <v>2</v>
      </c>
      <c r="P9">
        <v>2</v>
      </c>
      <c r="Q9">
        <v>1</v>
      </c>
      <c r="R9">
        <v>0.5</v>
      </c>
      <c r="S9">
        <v>1</v>
      </c>
      <c r="T9">
        <v>0</v>
      </c>
      <c r="U9">
        <v>0</v>
      </c>
      <c r="V9">
        <v>0</v>
      </c>
      <c r="W9">
        <v>0</v>
      </c>
      <c r="X9">
        <v>0</v>
      </c>
      <c r="Y9">
        <v>0</v>
      </c>
      <c r="Z9">
        <v>0</v>
      </c>
      <c r="AA9">
        <v>0</v>
      </c>
      <c r="AB9">
        <v>0</v>
      </c>
      <c r="AC9">
        <v>0</v>
      </c>
      <c r="AD9">
        <v>1</v>
      </c>
    </row>
    <row r="10" spans="1:30" x14ac:dyDescent="0.3">
      <c r="A10" t="s">
        <v>320</v>
      </c>
      <c r="B10" t="s">
        <v>297</v>
      </c>
      <c r="C10" s="19" t="s">
        <v>228</v>
      </c>
      <c r="D10">
        <v>1</v>
      </c>
      <c r="E10">
        <v>34.474359999999997</v>
      </c>
      <c r="F10">
        <v>11.085495</v>
      </c>
      <c r="G10">
        <v>0</v>
      </c>
      <c r="H10">
        <v>1.925</v>
      </c>
      <c r="I10">
        <v>2.9</v>
      </c>
      <c r="J10" s="1">
        <v>90</v>
      </c>
      <c r="K10" s="1">
        <v>60</v>
      </c>
      <c r="L10" s="1">
        <v>0</v>
      </c>
      <c r="M10" s="7" t="s">
        <v>311</v>
      </c>
      <c r="N10" t="s">
        <v>301</v>
      </c>
      <c r="O10" s="168">
        <v>2</v>
      </c>
      <c r="P10">
        <v>2</v>
      </c>
      <c r="Q10">
        <v>1</v>
      </c>
      <c r="R10">
        <v>1</v>
      </c>
      <c r="S10">
        <v>1</v>
      </c>
      <c r="T10">
        <v>0</v>
      </c>
      <c r="U10">
        <v>0</v>
      </c>
      <c r="V10">
        <v>0</v>
      </c>
      <c r="W10">
        <v>0</v>
      </c>
      <c r="X10">
        <v>0</v>
      </c>
      <c r="Y10">
        <v>0</v>
      </c>
      <c r="Z10">
        <v>0</v>
      </c>
      <c r="AA10">
        <v>0</v>
      </c>
      <c r="AB10">
        <v>0</v>
      </c>
      <c r="AC10">
        <v>0</v>
      </c>
      <c r="AD10">
        <v>1</v>
      </c>
    </row>
    <row r="11" spans="1:30" x14ac:dyDescent="0.3">
      <c r="A11" t="s">
        <v>321</v>
      </c>
      <c r="B11" t="s">
        <v>297</v>
      </c>
      <c r="C11" s="19" t="s">
        <v>322</v>
      </c>
      <c r="D11">
        <v>1</v>
      </c>
      <c r="E11">
        <v>32.708880000000001</v>
      </c>
      <c r="F11">
        <v>14.327593</v>
      </c>
      <c r="G11">
        <v>2.9</v>
      </c>
      <c r="H11">
        <v>3.4520559999999998</v>
      </c>
      <c r="I11">
        <v>3.7988230000000001</v>
      </c>
      <c r="J11" s="1">
        <v>0</v>
      </c>
      <c r="K11" s="1">
        <v>180</v>
      </c>
      <c r="L11" s="1">
        <v>0</v>
      </c>
      <c r="M11" s="7" t="s">
        <v>323</v>
      </c>
      <c r="N11" t="s">
        <v>324</v>
      </c>
      <c r="O11" s="168">
        <v>2</v>
      </c>
      <c r="P11">
        <v>2</v>
      </c>
      <c r="Q11">
        <v>1</v>
      </c>
      <c r="R11">
        <v>1</v>
      </c>
      <c r="S11">
        <v>1</v>
      </c>
      <c r="T11">
        <v>0</v>
      </c>
      <c r="U11">
        <v>0</v>
      </c>
      <c r="V11">
        <v>0</v>
      </c>
      <c r="W11">
        <v>0</v>
      </c>
      <c r="X11">
        <v>0</v>
      </c>
      <c r="Y11">
        <v>0</v>
      </c>
      <c r="Z11">
        <v>0</v>
      </c>
      <c r="AA11">
        <v>0</v>
      </c>
      <c r="AB11">
        <v>0</v>
      </c>
      <c r="AC11">
        <v>0</v>
      </c>
      <c r="AD11">
        <v>1</v>
      </c>
    </row>
    <row r="12" spans="1:30" x14ac:dyDescent="0.3">
      <c r="A12" t="s">
        <v>325</v>
      </c>
      <c r="B12" t="s">
        <v>297</v>
      </c>
      <c r="C12" s="19" t="s">
        <v>315</v>
      </c>
      <c r="D12">
        <v>1</v>
      </c>
      <c r="E12">
        <v>34.799120000000002</v>
      </c>
      <c r="F12">
        <v>10.897995</v>
      </c>
      <c r="G12">
        <v>0</v>
      </c>
      <c r="H12">
        <v>0.375</v>
      </c>
      <c r="I12">
        <v>2.9</v>
      </c>
      <c r="J12" s="1">
        <v>90</v>
      </c>
      <c r="K12" s="1">
        <v>150</v>
      </c>
      <c r="L12" s="1">
        <v>0</v>
      </c>
      <c r="M12" s="7" t="s">
        <v>311</v>
      </c>
      <c r="N12" t="s">
        <v>301</v>
      </c>
      <c r="O12" s="168">
        <v>2</v>
      </c>
      <c r="P12">
        <v>2</v>
      </c>
      <c r="Q12">
        <v>1</v>
      </c>
      <c r="R12">
        <v>1</v>
      </c>
      <c r="S12">
        <v>1</v>
      </c>
      <c r="T12">
        <v>0</v>
      </c>
      <c r="U12">
        <v>0</v>
      </c>
      <c r="V12">
        <v>0</v>
      </c>
      <c r="W12">
        <v>0</v>
      </c>
      <c r="X12">
        <v>0</v>
      </c>
      <c r="Y12">
        <v>0</v>
      </c>
      <c r="Z12">
        <v>0</v>
      </c>
      <c r="AA12">
        <v>0</v>
      </c>
      <c r="AB12">
        <v>0</v>
      </c>
      <c r="AC12">
        <v>0</v>
      </c>
      <c r="AD12">
        <v>1</v>
      </c>
    </row>
    <row r="13" spans="1:30" x14ac:dyDescent="0.3">
      <c r="A13" t="s">
        <v>327</v>
      </c>
      <c r="B13" t="s">
        <v>326</v>
      </c>
      <c r="C13" s="19" t="s">
        <v>322</v>
      </c>
      <c r="D13">
        <v>1</v>
      </c>
      <c r="E13">
        <v>25.529651000000001</v>
      </c>
      <c r="F13">
        <v>12.092803</v>
      </c>
      <c r="G13">
        <v>2.9</v>
      </c>
      <c r="H13">
        <v>2.9470610000000002</v>
      </c>
      <c r="I13">
        <v>2.8401179999999999</v>
      </c>
      <c r="J13" s="1">
        <v>180</v>
      </c>
      <c r="K13" s="1">
        <v>180</v>
      </c>
      <c r="L13" s="1">
        <v>0</v>
      </c>
      <c r="M13" s="7" t="s">
        <v>328</v>
      </c>
      <c r="N13" t="s">
        <v>324</v>
      </c>
      <c r="O13" s="168">
        <v>2</v>
      </c>
      <c r="P13">
        <v>2</v>
      </c>
      <c r="Q13">
        <v>1</v>
      </c>
      <c r="R13">
        <v>1</v>
      </c>
      <c r="S13">
        <v>1</v>
      </c>
      <c r="T13">
        <v>0</v>
      </c>
      <c r="U13">
        <v>0</v>
      </c>
      <c r="V13">
        <v>0</v>
      </c>
      <c r="W13">
        <v>0</v>
      </c>
      <c r="X13">
        <v>0</v>
      </c>
      <c r="Y13">
        <v>0</v>
      </c>
      <c r="Z13">
        <v>0</v>
      </c>
      <c r="AA13">
        <v>0</v>
      </c>
      <c r="AB13">
        <v>0</v>
      </c>
      <c r="AC13">
        <v>0</v>
      </c>
      <c r="AD13">
        <v>1</v>
      </c>
    </row>
    <row r="14" spans="1:30" x14ac:dyDescent="0.3">
      <c r="A14" t="s">
        <v>329</v>
      </c>
      <c r="B14" t="s">
        <v>326</v>
      </c>
      <c r="C14" s="19" t="s">
        <v>228</v>
      </c>
      <c r="D14">
        <v>1</v>
      </c>
      <c r="E14">
        <v>25.529651000000001</v>
      </c>
      <c r="F14">
        <v>12.092803</v>
      </c>
      <c r="G14">
        <v>0</v>
      </c>
      <c r="H14">
        <v>2.7</v>
      </c>
      <c r="I14">
        <v>2.9</v>
      </c>
      <c r="J14" s="1">
        <v>90</v>
      </c>
      <c r="K14" s="1">
        <v>60</v>
      </c>
      <c r="L14" s="1">
        <v>0</v>
      </c>
      <c r="M14" s="7" t="s">
        <v>330</v>
      </c>
      <c r="N14" t="s">
        <v>306</v>
      </c>
      <c r="O14" s="168">
        <v>2</v>
      </c>
      <c r="P14">
        <v>2</v>
      </c>
      <c r="Q14">
        <v>1</v>
      </c>
      <c r="R14">
        <v>1</v>
      </c>
      <c r="S14">
        <v>1</v>
      </c>
      <c r="T14">
        <v>0</v>
      </c>
      <c r="U14">
        <v>0</v>
      </c>
      <c r="V14">
        <v>0</v>
      </c>
      <c r="W14">
        <v>0</v>
      </c>
      <c r="X14">
        <v>0</v>
      </c>
      <c r="Y14">
        <v>0</v>
      </c>
      <c r="Z14">
        <v>0</v>
      </c>
      <c r="AA14">
        <v>0</v>
      </c>
      <c r="AB14">
        <v>0</v>
      </c>
      <c r="AC14">
        <v>0</v>
      </c>
      <c r="AD14">
        <v>1</v>
      </c>
    </row>
    <row r="15" spans="1:30" x14ac:dyDescent="0.3">
      <c r="A15" t="s">
        <v>331</v>
      </c>
      <c r="B15" t="s">
        <v>326</v>
      </c>
      <c r="C15" s="19" t="s">
        <v>299</v>
      </c>
      <c r="D15">
        <v>1</v>
      </c>
      <c r="E15">
        <v>25.529651000000001</v>
      </c>
      <c r="F15">
        <v>12.092803</v>
      </c>
      <c r="G15">
        <v>0</v>
      </c>
      <c r="H15">
        <v>3.1</v>
      </c>
      <c r="I15">
        <v>2.9</v>
      </c>
      <c r="J15" s="1">
        <v>90</v>
      </c>
      <c r="K15" s="1">
        <v>150</v>
      </c>
      <c r="L15" s="1">
        <v>0</v>
      </c>
      <c r="M15" s="7" t="s">
        <v>332</v>
      </c>
      <c r="N15" t="s">
        <v>301</v>
      </c>
      <c r="O15" s="168">
        <v>2</v>
      </c>
      <c r="P15">
        <v>2</v>
      </c>
      <c r="Q15">
        <v>1</v>
      </c>
      <c r="R15">
        <v>1</v>
      </c>
      <c r="S15">
        <v>1</v>
      </c>
      <c r="T15">
        <v>0</v>
      </c>
      <c r="U15">
        <v>0</v>
      </c>
      <c r="V15">
        <v>0</v>
      </c>
      <c r="W15">
        <v>0</v>
      </c>
      <c r="X15">
        <v>0</v>
      </c>
      <c r="Y15">
        <v>0</v>
      </c>
      <c r="Z15">
        <v>0</v>
      </c>
      <c r="AA15">
        <v>0</v>
      </c>
      <c r="AB15">
        <v>0</v>
      </c>
      <c r="AC15">
        <v>0</v>
      </c>
      <c r="AD15">
        <v>1</v>
      </c>
    </row>
    <row r="16" spans="1:30" x14ac:dyDescent="0.3">
      <c r="A16" t="s">
        <v>333</v>
      </c>
      <c r="B16" t="s">
        <v>326</v>
      </c>
      <c r="C16" s="19" t="s">
        <v>308</v>
      </c>
      <c r="D16">
        <v>1</v>
      </c>
      <c r="E16">
        <v>25.529651000000001</v>
      </c>
      <c r="F16">
        <v>12.092803</v>
      </c>
      <c r="G16">
        <v>0</v>
      </c>
      <c r="H16">
        <v>2.9470610000000002</v>
      </c>
      <c r="I16">
        <v>2.8401179999999999</v>
      </c>
      <c r="J16" s="1">
        <v>180</v>
      </c>
      <c r="K16" s="1">
        <v>180</v>
      </c>
      <c r="L16" s="1">
        <v>0</v>
      </c>
      <c r="M16" s="7" t="s">
        <v>69</v>
      </c>
      <c r="N16" t="s">
        <v>309</v>
      </c>
      <c r="O16" s="168">
        <v>2</v>
      </c>
      <c r="P16">
        <v>2</v>
      </c>
      <c r="Q16">
        <v>1</v>
      </c>
      <c r="R16">
        <v>1</v>
      </c>
      <c r="S16">
        <v>1</v>
      </c>
      <c r="T16">
        <v>0</v>
      </c>
      <c r="U16">
        <v>0</v>
      </c>
      <c r="V16">
        <v>0</v>
      </c>
      <c r="W16">
        <v>0</v>
      </c>
      <c r="X16">
        <v>0</v>
      </c>
      <c r="Y16">
        <v>0</v>
      </c>
      <c r="Z16">
        <v>0</v>
      </c>
      <c r="AA16">
        <v>0</v>
      </c>
      <c r="AB16">
        <v>0</v>
      </c>
      <c r="AC16">
        <v>0</v>
      </c>
      <c r="AD16">
        <v>1</v>
      </c>
    </row>
    <row r="17" spans="1:30" x14ac:dyDescent="0.3">
      <c r="A17" t="s">
        <v>334</v>
      </c>
      <c r="B17" t="s">
        <v>326</v>
      </c>
      <c r="C17" s="19" t="s">
        <v>335</v>
      </c>
      <c r="D17">
        <v>1</v>
      </c>
      <c r="E17">
        <v>23.601222</v>
      </c>
      <c r="F17">
        <v>14.952666000000001</v>
      </c>
      <c r="G17">
        <v>0</v>
      </c>
      <c r="H17">
        <v>1.5125</v>
      </c>
      <c r="I17">
        <v>2.9</v>
      </c>
      <c r="J17" s="1">
        <v>90</v>
      </c>
      <c r="K17" s="1">
        <v>-120</v>
      </c>
      <c r="L17" s="1">
        <v>0</v>
      </c>
      <c r="M17" s="7" t="s">
        <v>336</v>
      </c>
      <c r="N17" t="s">
        <v>301</v>
      </c>
      <c r="O17" s="168">
        <v>2</v>
      </c>
      <c r="P17">
        <v>2</v>
      </c>
      <c r="Q17">
        <v>1</v>
      </c>
      <c r="R17">
        <v>1</v>
      </c>
      <c r="S17">
        <v>1</v>
      </c>
      <c r="T17">
        <v>0</v>
      </c>
      <c r="U17">
        <v>0</v>
      </c>
      <c r="V17">
        <v>0</v>
      </c>
      <c r="W17">
        <v>0</v>
      </c>
      <c r="X17">
        <v>0</v>
      </c>
      <c r="Y17">
        <v>0</v>
      </c>
      <c r="Z17">
        <v>0</v>
      </c>
      <c r="AA17">
        <v>0</v>
      </c>
      <c r="AB17">
        <v>0</v>
      </c>
      <c r="AC17">
        <v>0</v>
      </c>
      <c r="AD17">
        <v>1</v>
      </c>
    </row>
    <row r="18" spans="1:30" x14ac:dyDescent="0.3">
      <c r="A18" t="s">
        <v>337</v>
      </c>
      <c r="B18" t="s">
        <v>326</v>
      </c>
      <c r="C18" s="19" t="s">
        <v>315</v>
      </c>
      <c r="D18">
        <v>1</v>
      </c>
      <c r="E18">
        <v>24.627984999999999</v>
      </c>
      <c r="F18">
        <v>15.731071999999999</v>
      </c>
      <c r="G18">
        <v>0</v>
      </c>
      <c r="H18">
        <v>0.5</v>
      </c>
      <c r="I18">
        <v>2.9</v>
      </c>
      <c r="J18" s="1">
        <v>90</v>
      </c>
      <c r="K18" s="1">
        <v>150</v>
      </c>
      <c r="L18" s="1">
        <v>0</v>
      </c>
      <c r="M18" s="7" t="s">
        <v>338</v>
      </c>
      <c r="N18" t="s">
        <v>301</v>
      </c>
      <c r="O18" s="168">
        <v>2</v>
      </c>
      <c r="P18">
        <v>2</v>
      </c>
      <c r="Q18">
        <v>1</v>
      </c>
      <c r="R18">
        <v>1</v>
      </c>
      <c r="S18">
        <v>1</v>
      </c>
      <c r="T18">
        <v>0</v>
      </c>
      <c r="U18">
        <v>0</v>
      </c>
      <c r="V18">
        <v>0</v>
      </c>
      <c r="W18">
        <v>0</v>
      </c>
      <c r="X18">
        <v>0</v>
      </c>
      <c r="Y18">
        <v>0</v>
      </c>
      <c r="Z18">
        <v>0</v>
      </c>
      <c r="AA18">
        <v>0</v>
      </c>
      <c r="AB18">
        <v>0</v>
      </c>
      <c r="AC18">
        <v>0</v>
      </c>
      <c r="AD18">
        <v>1</v>
      </c>
    </row>
    <row r="19" spans="1:30" x14ac:dyDescent="0.3">
      <c r="A19" t="s">
        <v>339</v>
      </c>
      <c r="B19" t="s">
        <v>326</v>
      </c>
      <c r="C19" s="19" t="s">
        <v>315</v>
      </c>
      <c r="D19">
        <v>1</v>
      </c>
      <c r="E19">
        <v>24.627984999999999</v>
      </c>
      <c r="F19">
        <v>15.731071999999999</v>
      </c>
      <c r="G19">
        <v>0</v>
      </c>
      <c r="H19">
        <v>2.6</v>
      </c>
      <c r="I19">
        <v>2.9</v>
      </c>
      <c r="J19" s="1">
        <v>90</v>
      </c>
      <c r="K19" s="1">
        <v>-30</v>
      </c>
      <c r="L19" s="1">
        <v>0</v>
      </c>
      <c r="M19" s="7" t="s">
        <v>340</v>
      </c>
      <c r="N19" t="s">
        <v>301</v>
      </c>
      <c r="O19" s="168">
        <v>2</v>
      </c>
      <c r="P19">
        <v>2</v>
      </c>
      <c r="Q19">
        <v>1</v>
      </c>
      <c r="R19">
        <v>1</v>
      </c>
      <c r="S19">
        <v>1</v>
      </c>
      <c r="T19">
        <v>0</v>
      </c>
      <c r="U19">
        <v>0</v>
      </c>
      <c r="V19">
        <v>0</v>
      </c>
      <c r="W19">
        <v>0</v>
      </c>
      <c r="X19">
        <v>0</v>
      </c>
      <c r="Y19">
        <v>0</v>
      </c>
      <c r="Z19">
        <v>0</v>
      </c>
      <c r="AA19">
        <v>0</v>
      </c>
      <c r="AB19">
        <v>0</v>
      </c>
      <c r="AC19">
        <v>0</v>
      </c>
      <c r="AD19">
        <v>1</v>
      </c>
    </row>
    <row r="20" spans="1:30" x14ac:dyDescent="0.3">
      <c r="A20" t="s">
        <v>341</v>
      </c>
      <c r="B20" t="s">
        <v>326</v>
      </c>
      <c r="C20" s="19" t="s">
        <v>335</v>
      </c>
      <c r="D20">
        <v>1</v>
      </c>
      <c r="E20">
        <v>23.601222</v>
      </c>
      <c r="F20">
        <v>14.952666000000001</v>
      </c>
      <c r="G20">
        <v>0</v>
      </c>
      <c r="H20">
        <v>1.1875</v>
      </c>
      <c r="I20">
        <v>2.9</v>
      </c>
      <c r="J20" s="1">
        <v>90</v>
      </c>
      <c r="K20" s="1">
        <v>60</v>
      </c>
      <c r="L20" s="1">
        <v>0</v>
      </c>
      <c r="M20" s="7" t="s">
        <v>338</v>
      </c>
      <c r="N20" t="s">
        <v>301</v>
      </c>
      <c r="O20" s="168">
        <v>2</v>
      </c>
      <c r="P20">
        <v>2</v>
      </c>
      <c r="Q20">
        <v>1</v>
      </c>
      <c r="R20">
        <v>1</v>
      </c>
      <c r="S20">
        <v>1</v>
      </c>
      <c r="T20">
        <v>0</v>
      </c>
      <c r="U20">
        <v>0</v>
      </c>
      <c r="V20">
        <v>0</v>
      </c>
      <c r="W20">
        <v>0</v>
      </c>
      <c r="X20">
        <v>0</v>
      </c>
      <c r="Y20">
        <v>0</v>
      </c>
      <c r="Z20">
        <v>0</v>
      </c>
      <c r="AA20">
        <v>0</v>
      </c>
      <c r="AB20">
        <v>0</v>
      </c>
      <c r="AC20">
        <v>0</v>
      </c>
      <c r="AD20">
        <v>1</v>
      </c>
    </row>
    <row r="21" spans="1:30" x14ac:dyDescent="0.3">
      <c r="A21" t="s">
        <v>344</v>
      </c>
      <c r="B21" t="s">
        <v>343</v>
      </c>
      <c r="C21" s="19" t="s">
        <v>335</v>
      </c>
      <c r="D21">
        <v>1</v>
      </c>
      <c r="E21">
        <v>14.70858</v>
      </c>
      <c r="F21">
        <v>18.600159000000001</v>
      </c>
      <c r="G21">
        <v>0</v>
      </c>
      <c r="H21">
        <v>1.4</v>
      </c>
      <c r="I21">
        <v>2.9</v>
      </c>
      <c r="J21" s="1">
        <v>90</v>
      </c>
      <c r="K21" s="1">
        <v>60</v>
      </c>
      <c r="L21" s="1">
        <v>0</v>
      </c>
      <c r="M21" s="7" t="s">
        <v>345</v>
      </c>
      <c r="N21" t="s">
        <v>301</v>
      </c>
      <c r="O21" s="168">
        <v>2</v>
      </c>
      <c r="P21">
        <v>2</v>
      </c>
      <c r="Q21">
        <v>1</v>
      </c>
      <c r="R21">
        <v>1</v>
      </c>
      <c r="S21">
        <v>1</v>
      </c>
      <c r="T21">
        <v>0</v>
      </c>
      <c r="U21">
        <v>0</v>
      </c>
      <c r="V21">
        <v>0</v>
      </c>
      <c r="W21">
        <v>0</v>
      </c>
      <c r="X21">
        <v>0</v>
      </c>
      <c r="Y21">
        <v>0</v>
      </c>
      <c r="Z21">
        <v>0</v>
      </c>
      <c r="AA21">
        <v>0</v>
      </c>
      <c r="AB21">
        <v>0</v>
      </c>
      <c r="AC21">
        <v>0</v>
      </c>
      <c r="AD21">
        <v>1</v>
      </c>
    </row>
    <row r="22" spans="1:30" x14ac:dyDescent="0.3">
      <c r="A22" t="s">
        <v>347</v>
      </c>
      <c r="B22" t="s">
        <v>343</v>
      </c>
      <c r="C22" s="19" t="s">
        <v>335</v>
      </c>
      <c r="D22">
        <v>1</v>
      </c>
      <c r="E22">
        <v>14.70858</v>
      </c>
      <c r="F22">
        <v>18.600159000000001</v>
      </c>
      <c r="G22">
        <v>0</v>
      </c>
      <c r="H22">
        <v>1.35</v>
      </c>
      <c r="I22">
        <v>2.9</v>
      </c>
      <c r="J22" s="1">
        <v>90</v>
      </c>
      <c r="K22" s="1">
        <v>-120</v>
      </c>
      <c r="L22" s="1">
        <v>0</v>
      </c>
      <c r="M22" s="7" t="s">
        <v>348</v>
      </c>
      <c r="N22" t="s">
        <v>301</v>
      </c>
      <c r="O22" s="168">
        <v>2</v>
      </c>
      <c r="P22">
        <v>2</v>
      </c>
      <c r="Q22">
        <v>1</v>
      </c>
      <c r="R22">
        <v>1</v>
      </c>
      <c r="S22">
        <v>1</v>
      </c>
      <c r="T22">
        <v>0</v>
      </c>
      <c r="U22">
        <v>0</v>
      </c>
      <c r="V22">
        <v>0</v>
      </c>
      <c r="W22">
        <v>0</v>
      </c>
      <c r="X22">
        <v>0</v>
      </c>
      <c r="Y22">
        <v>0</v>
      </c>
      <c r="Z22">
        <v>0</v>
      </c>
      <c r="AA22">
        <v>0</v>
      </c>
      <c r="AB22">
        <v>0</v>
      </c>
      <c r="AC22">
        <v>0</v>
      </c>
      <c r="AD22">
        <v>1</v>
      </c>
    </row>
    <row r="23" spans="1:30" x14ac:dyDescent="0.3">
      <c r="A23" t="s">
        <v>350</v>
      </c>
      <c r="B23" t="s">
        <v>343</v>
      </c>
      <c r="C23" s="19" t="s">
        <v>228</v>
      </c>
      <c r="D23">
        <v>1</v>
      </c>
      <c r="E23">
        <v>16.554269000000001</v>
      </c>
      <c r="F23">
        <v>18.746984999999999</v>
      </c>
      <c r="G23">
        <v>0</v>
      </c>
      <c r="H23">
        <v>2.1</v>
      </c>
      <c r="I23">
        <v>2.9</v>
      </c>
      <c r="J23" s="1">
        <v>90</v>
      </c>
      <c r="K23" s="1">
        <v>60</v>
      </c>
      <c r="L23" s="1">
        <v>0</v>
      </c>
      <c r="M23" s="7" t="s">
        <v>351</v>
      </c>
      <c r="N23" t="s">
        <v>301</v>
      </c>
      <c r="O23" s="168">
        <v>2</v>
      </c>
      <c r="P23">
        <v>2</v>
      </c>
      <c r="Q23">
        <v>1</v>
      </c>
      <c r="R23">
        <v>1</v>
      </c>
      <c r="S23">
        <v>1</v>
      </c>
      <c r="T23">
        <v>0</v>
      </c>
      <c r="U23">
        <v>0</v>
      </c>
      <c r="V23">
        <v>0</v>
      </c>
      <c r="W23">
        <v>0</v>
      </c>
      <c r="X23">
        <v>0</v>
      </c>
      <c r="Y23">
        <v>0</v>
      </c>
      <c r="Z23">
        <v>0</v>
      </c>
      <c r="AA23">
        <v>0</v>
      </c>
      <c r="AB23">
        <v>0</v>
      </c>
      <c r="AC23">
        <v>0</v>
      </c>
      <c r="AD23">
        <v>1</v>
      </c>
    </row>
    <row r="24" spans="1:30" x14ac:dyDescent="0.3">
      <c r="A24" t="s">
        <v>353</v>
      </c>
      <c r="B24" t="s">
        <v>343</v>
      </c>
      <c r="C24" s="19" t="s">
        <v>308</v>
      </c>
      <c r="D24">
        <v>1</v>
      </c>
      <c r="E24">
        <v>15.354269</v>
      </c>
      <c r="F24">
        <v>16.668524000000001</v>
      </c>
      <c r="G24">
        <v>0</v>
      </c>
      <c r="H24">
        <v>2.2932009999999998</v>
      </c>
      <c r="I24">
        <v>2.9925410000000001</v>
      </c>
      <c r="J24" s="1">
        <v>180</v>
      </c>
      <c r="K24" s="1">
        <v>180</v>
      </c>
      <c r="L24" s="1">
        <v>0</v>
      </c>
      <c r="M24" s="7" t="s">
        <v>69</v>
      </c>
      <c r="N24" t="s">
        <v>309</v>
      </c>
      <c r="O24" s="168">
        <v>2</v>
      </c>
      <c r="P24">
        <v>2</v>
      </c>
      <c r="Q24">
        <v>1</v>
      </c>
      <c r="R24">
        <v>1</v>
      </c>
      <c r="S24">
        <v>1</v>
      </c>
      <c r="T24">
        <v>0</v>
      </c>
      <c r="U24">
        <v>0</v>
      </c>
      <c r="V24">
        <v>0</v>
      </c>
      <c r="W24">
        <v>0</v>
      </c>
      <c r="X24">
        <v>0</v>
      </c>
      <c r="Y24">
        <v>0</v>
      </c>
      <c r="Z24">
        <v>0</v>
      </c>
      <c r="AA24">
        <v>0</v>
      </c>
      <c r="AB24">
        <v>0</v>
      </c>
      <c r="AC24">
        <v>0</v>
      </c>
      <c r="AD24">
        <v>1</v>
      </c>
    </row>
    <row r="25" spans="1:30" x14ac:dyDescent="0.3">
      <c r="A25" t="s">
        <v>354</v>
      </c>
      <c r="B25" t="s">
        <v>343</v>
      </c>
      <c r="C25" s="19" t="s">
        <v>299</v>
      </c>
      <c r="D25">
        <v>1</v>
      </c>
      <c r="E25">
        <v>14.033580000000001</v>
      </c>
      <c r="F25">
        <v>17.431024000000001</v>
      </c>
      <c r="G25">
        <v>0</v>
      </c>
      <c r="H25">
        <v>1.5249999999999999</v>
      </c>
      <c r="I25">
        <v>2.9</v>
      </c>
      <c r="J25" s="1">
        <v>90</v>
      </c>
      <c r="K25" s="1">
        <v>-30</v>
      </c>
      <c r="L25" s="1">
        <v>0</v>
      </c>
      <c r="M25" s="7" t="s">
        <v>355</v>
      </c>
      <c r="N25" t="s">
        <v>301</v>
      </c>
      <c r="O25" s="168">
        <v>2</v>
      </c>
      <c r="P25">
        <v>2</v>
      </c>
      <c r="Q25">
        <v>1</v>
      </c>
      <c r="R25">
        <v>1</v>
      </c>
      <c r="S25">
        <v>1</v>
      </c>
      <c r="T25">
        <v>0</v>
      </c>
      <c r="U25">
        <v>0</v>
      </c>
      <c r="V25">
        <v>0</v>
      </c>
      <c r="W25">
        <v>0</v>
      </c>
      <c r="X25">
        <v>0</v>
      </c>
      <c r="Y25">
        <v>0</v>
      </c>
      <c r="Z25">
        <v>0</v>
      </c>
      <c r="AA25">
        <v>0</v>
      </c>
      <c r="AB25">
        <v>0</v>
      </c>
      <c r="AC25">
        <v>0</v>
      </c>
      <c r="AD25">
        <v>1</v>
      </c>
    </row>
    <row r="26" spans="1:30" x14ac:dyDescent="0.3">
      <c r="A26" t="s">
        <v>357</v>
      </c>
      <c r="B26" t="s">
        <v>343</v>
      </c>
      <c r="C26" s="19" t="s">
        <v>315</v>
      </c>
      <c r="D26">
        <v>1</v>
      </c>
      <c r="E26">
        <v>17.604268999999999</v>
      </c>
      <c r="F26">
        <v>20.565639000000001</v>
      </c>
      <c r="G26">
        <v>0</v>
      </c>
      <c r="H26">
        <v>1.5249999999999999</v>
      </c>
      <c r="I26">
        <v>2.9</v>
      </c>
      <c r="J26" s="1">
        <v>90</v>
      </c>
      <c r="K26" s="1">
        <v>150</v>
      </c>
      <c r="L26" s="1">
        <v>0</v>
      </c>
      <c r="M26" s="7" t="s">
        <v>358</v>
      </c>
      <c r="N26" t="s">
        <v>301</v>
      </c>
      <c r="O26" s="168">
        <v>2</v>
      </c>
      <c r="P26">
        <v>2</v>
      </c>
      <c r="Q26">
        <v>1</v>
      </c>
      <c r="R26">
        <v>1</v>
      </c>
      <c r="S26">
        <v>1</v>
      </c>
      <c r="T26">
        <v>0</v>
      </c>
      <c r="U26">
        <v>0</v>
      </c>
      <c r="V26">
        <v>0</v>
      </c>
      <c r="W26">
        <v>0</v>
      </c>
      <c r="X26">
        <v>0</v>
      </c>
      <c r="Y26">
        <v>0</v>
      </c>
      <c r="Z26">
        <v>0</v>
      </c>
      <c r="AA26">
        <v>0</v>
      </c>
      <c r="AB26">
        <v>0</v>
      </c>
      <c r="AC26">
        <v>0</v>
      </c>
      <c r="AD26">
        <v>1</v>
      </c>
    </row>
    <row r="27" spans="1:30" x14ac:dyDescent="0.3">
      <c r="A27" t="s">
        <v>360</v>
      </c>
      <c r="B27" t="s">
        <v>343</v>
      </c>
      <c r="C27" s="19" t="s">
        <v>322</v>
      </c>
      <c r="D27">
        <v>1</v>
      </c>
      <c r="E27">
        <v>16.283580000000001</v>
      </c>
      <c r="F27">
        <v>21.328139</v>
      </c>
      <c r="G27">
        <v>2.9</v>
      </c>
      <c r="H27">
        <v>2.2932009999999998</v>
      </c>
      <c r="I27">
        <v>2.9925410000000001</v>
      </c>
      <c r="J27" s="1">
        <v>0</v>
      </c>
      <c r="K27" s="1">
        <v>180</v>
      </c>
      <c r="L27" s="1">
        <v>0</v>
      </c>
      <c r="M27" s="7" t="s">
        <v>361</v>
      </c>
      <c r="N27" t="s">
        <v>324</v>
      </c>
      <c r="O27" s="168">
        <v>2</v>
      </c>
      <c r="P27">
        <v>2</v>
      </c>
      <c r="Q27">
        <v>1</v>
      </c>
      <c r="R27">
        <v>1</v>
      </c>
      <c r="S27">
        <v>1</v>
      </c>
      <c r="T27">
        <v>0</v>
      </c>
      <c r="U27">
        <v>0</v>
      </c>
      <c r="V27">
        <v>0</v>
      </c>
      <c r="W27">
        <v>0</v>
      </c>
      <c r="X27">
        <v>0</v>
      </c>
      <c r="Y27">
        <v>0</v>
      </c>
      <c r="Z27">
        <v>0</v>
      </c>
      <c r="AA27">
        <v>0</v>
      </c>
      <c r="AB27">
        <v>0</v>
      </c>
      <c r="AC27">
        <v>0</v>
      </c>
      <c r="AD27">
        <v>1</v>
      </c>
    </row>
    <row r="28" spans="1:30" x14ac:dyDescent="0.3">
      <c r="A28" t="s">
        <v>362</v>
      </c>
      <c r="B28" t="s">
        <v>343</v>
      </c>
      <c r="C28" s="19" t="s">
        <v>228</v>
      </c>
      <c r="D28">
        <v>1</v>
      </c>
      <c r="E28">
        <v>16.554269000000001</v>
      </c>
      <c r="F28">
        <v>18.746984999999999</v>
      </c>
      <c r="G28">
        <v>0</v>
      </c>
      <c r="H28">
        <v>2.4</v>
      </c>
      <c r="I28">
        <v>2.9</v>
      </c>
      <c r="J28" s="1">
        <v>90</v>
      </c>
      <c r="K28" s="1">
        <v>-120</v>
      </c>
      <c r="L28" s="1">
        <v>0</v>
      </c>
      <c r="M28" s="7" t="s">
        <v>363</v>
      </c>
      <c r="N28" t="s">
        <v>301</v>
      </c>
      <c r="O28" s="168">
        <v>2</v>
      </c>
      <c r="P28">
        <v>2</v>
      </c>
      <c r="Q28">
        <v>1</v>
      </c>
      <c r="R28">
        <v>1</v>
      </c>
      <c r="S28">
        <v>1</v>
      </c>
      <c r="T28">
        <v>0</v>
      </c>
      <c r="U28">
        <v>0</v>
      </c>
      <c r="V28">
        <v>0</v>
      </c>
      <c r="W28">
        <v>0</v>
      </c>
      <c r="X28">
        <v>0</v>
      </c>
      <c r="Y28">
        <v>0</v>
      </c>
      <c r="Z28">
        <v>0</v>
      </c>
      <c r="AA28">
        <v>0</v>
      </c>
      <c r="AB28">
        <v>0</v>
      </c>
      <c r="AC28">
        <v>0</v>
      </c>
      <c r="AD28">
        <v>1</v>
      </c>
    </row>
    <row r="29" spans="1:30" x14ac:dyDescent="0.3">
      <c r="A29" t="s">
        <v>365</v>
      </c>
      <c r="B29" t="s">
        <v>343</v>
      </c>
      <c r="C29" s="19" t="s">
        <v>335</v>
      </c>
      <c r="D29">
        <v>1</v>
      </c>
      <c r="E29">
        <v>16.283580000000001</v>
      </c>
      <c r="F29">
        <v>21.328139</v>
      </c>
      <c r="G29">
        <v>0</v>
      </c>
      <c r="H29">
        <v>1.75</v>
      </c>
      <c r="I29">
        <v>2.9</v>
      </c>
      <c r="J29" s="1">
        <v>90</v>
      </c>
      <c r="K29" s="1">
        <v>-120</v>
      </c>
      <c r="L29" s="1">
        <v>0</v>
      </c>
      <c r="M29" s="7" t="s">
        <v>366</v>
      </c>
      <c r="N29" t="s">
        <v>301</v>
      </c>
      <c r="O29" s="168">
        <v>2</v>
      </c>
      <c r="P29">
        <v>2</v>
      </c>
      <c r="Q29">
        <v>1</v>
      </c>
      <c r="R29">
        <v>1</v>
      </c>
      <c r="S29">
        <v>1</v>
      </c>
      <c r="T29">
        <v>0</v>
      </c>
      <c r="U29">
        <v>0</v>
      </c>
      <c r="V29">
        <v>0</v>
      </c>
      <c r="W29">
        <v>0</v>
      </c>
      <c r="X29">
        <v>0</v>
      </c>
      <c r="Y29">
        <v>0</v>
      </c>
      <c r="Z29">
        <v>0</v>
      </c>
      <c r="AA29">
        <v>0</v>
      </c>
      <c r="AB29">
        <v>0</v>
      </c>
      <c r="AC29">
        <v>0</v>
      </c>
      <c r="AD29">
        <v>1</v>
      </c>
    </row>
    <row r="30" spans="1:30" x14ac:dyDescent="0.3">
      <c r="A30" t="s">
        <v>368</v>
      </c>
      <c r="B30" t="s">
        <v>366</v>
      </c>
      <c r="C30" s="19" t="s">
        <v>322</v>
      </c>
      <c r="D30">
        <v>1</v>
      </c>
      <c r="E30">
        <v>15.020311</v>
      </c>
      <c r="F30">
        <v>24.540092999999999</v>
      </c>
      <c r="G30">
        <v>2.9</v>
      </c>
      <c r="H30">
        <v>3.090576</v>
      </c>
      <c r="I30">
        <v>3.4071319999999998</v>
      </c>
      <c r="J30" s="1">
        <v>0</v>
      </c>
      <c r="K30" s="1">
        <v>180</v>
      </c>
      <c r="L30" s="1">
        <v>0</v>
      </c>
      <c r="M30" s="7" t="s">
        <v>369</v>
      </c>
      <c r="N30" t="s">
        <v>324</v>
      </c>
      <c r="O30" s="168">
        <v>2</v>
      </c>
      <c r="P30">
        <v>2</v>
      </c>
      <c r="Q30">
        <v>1</v>
      </c>
      <c r="R30">
        <v>1</v>
      </c>
      <c r="S30">
        <v>1</v>
      </c>
      <c r="T30">
        <v>0</v>
      </c>
      <c r="U30">
        <v>0</v>
      </c>
      <c r="V30">
        <v>0</v>
      </c>
      <c r="W30">
        <v>0</v>
      </c>
      <c r="X30">
        <v>0</v>
      </c>
      <c r="Y30">
        <v>0</v>
      </c>
      <c r="Z30">
        <v>0</v>
      </c>
      <c r="AA30">
        <v>0</v>
      </c>
      <c r="AB30">
        <v>0</v>
      </c>
      <c r="AC30">
        <v>0</v>
      </c>
      <c r="AD30">
        <v>1</v>
      </c>
    </row>
    <row r="31" spans="1:30" x14ac:dyDescent="0.3">
      <c r="A31" t="s">
        <v>370</v>
      </c>
      <c r="B31" t="s">
        <v>366</v>
      </c>
      <c r="C31" s="19" t="s">
        <v>335</v>
      </c>
      <c r="D31">
        <v>1</v>
      </c>
      <c r="E31">
        <v>13.070311</v>
      </c>
      <c r="F31">
        <v>21.162593999999999</v>
      </c>
      <c r="G31">
        <v>0</v>
      </c>
      <c r="H31">
        <v>1.2</v>
      </c>
      <c r="I31">
        <v>2.9</v>
      </c>
      <c r="J31" s="1">
        <v>90</v>
      </c>
      <c r="K31" s="1">
        <v>60</v>
      </c>
      <c r="L31" s="1">
        <v>0</v>
      </c>
      <c r="M31" s="7" t="s">
        <v>371</v>
      </c>
      <c r="N31" t="s">
        <v>301</v>
      </c>
      <c r="O31" s="168">
        <v>2</v>
      </c>
      <c r="P31">
        <v>2</v>
      </c>
      <c r="Q31">
        <v>1</v>
      </c>
      <c r="R31">
        <v>1</v>
      </c>
      <c r="S31">
        <v>1</v>
      </c>
      <c r="T31">
        <v>0</v>
      </c>
      <c r="U31">
        <v>0</v>
      </c>
      <c r="V31">
        <v>0</v>
      </c>
      <c r="W31">
        <v>0</v>
      </c>
      <c r="X31">
        <v>0</v>
      </c>
      <c r="Y31">
        <v>0</v>
      </c>
      <c r="Z31">
        <v>0</v>
      </c>
      <c r="AA31">
        <v>0</v>
      </c>
      <c r="AB31">
        <v>0</v>
      </c>
      <c r="AC31">
        <v>0</v>
      </c>
      <c r="AD31">
        <v>1</v>
      </c>
    </row>
    <row r="32" spans="1:30" x14ac:dyDescent="0.3">
      <c r="A32" t="s">
        <v>372</v>
      </c>
      <c r="B32" t="s">
        <v>366</v>
      </c>
      <c r="C32" s="19" t="s">
        <v>335</v>
      </c>
      <c r="D32">
        <v>1</v>
      </c>
      <c r="E32">
        <v>13.670311</v>
      </c>
      <c r="F32">
        <v>22.201824999999999</v>
      </c>
      <c r="G32">
        <v>0</v>
      </c>
      <c r="H32">
        <v>2.7</v>
      </c>
      <c r="I32">
        <v>2.9</v>
      </c>
      <c r="J32" s="1">
        <v>90</v>
      </c>
      <c r="K32" s="1">
        <v>60</v>
      </c>
      <c r="L32" s="1">
        <v>0</v>
      </c>
      <c r="M32" s="7" t="s">
        <v>373</v>
      </c>
      <c r="N32" t="s">
        <v>301</v>
      </c>
      <c r="O32" s="168">
        <v>2</v>
      </c>
      <c r="P32">
        <v>2</v>
      </c>
      <c r="Q32">
        <v>1</v>
      </c>
      <c r="R32">
        <v>1</v>
      </c>
      <c r="S32">
        <v>1</v>
      </c>
      <c r="T32">
        <v>0</v>
      </c>
      <c r="U32">
        <v>0</v>
      </c>
      <c r="V32">
        <v>0</v>
      </c>
      <c r="W32">
        <v>0</v>
      </c>
      <c r="X32">
        <v>0</v>
      </c>
      <c r="Y32">
        <v>0</v>
      </c>
      <c r="Z32">
        <v>0</v>
      </c>
      <c r="AA32">
        <v>0</v>
      </c>
      <c r="AB32">
        <v>0</v>
      </c>
      <c r="AC32">
        <v>0</v>
      </c>
      <c r="AD32">
        <v>1</v>
      </c>
    </row>
    <row r="33" spans="1:30" x14ac:dyDescent="0.3">
      <c r="A33" t="s">
        <v>374</v>
      </c>
      <c r="B33" t="s">
        <v>366</v>
      </c>
      <c r="C33" s="19" t="s">
        <v>228</v>
      </c>
      <c r="D33">
        <v>1</v>
      </c>
      <c r="E33">
        <v>17.35858</v>
      </c>
      <c r="F33">
        <v>23.190093000000001</v>
      </c>
      <c r="G33">
        <v>0</v>
      </c>
      <c r="H33">
        <v>2.15</v>
      </c>
      <c r="I33">
        <v>2.9</v>
      </c>
      <c r="J33" s="1">
        <v>90</v>
      </c>
      <c r="K33" s="1">
        <v>-120</v>
      </c>
      <c r="L33" s="1">
        <v>0</v>
      </c>
      <c r="M33" s="7" t="s">
        <v>358</v>
      </c>
      <c r="N33" t="s">
        <v>301</v>
      </c>
      <c r="O33" s="168">
        <v>2</v>
      </c>
      <c r="P33">
        <v>2</v>
      </c>
      <c r="Q33">
        <v>1</v>
      </c>
      <c r="R33">
        <v>1</v>
      </c>
      <c r="S33">
        <v>1</v>
      </c>
      <c r="T33">
        <v>0</v>
      </c>
      <c r="U33">
        <v>0</v>
      </c>
      <c r="V33">
        <v>0</v>
      </c>
      <c r="W33">
        <v>0</v>
      </c>
      <c r="X33">
        <v>0</v>
      </c>
      <c r="Y33">
        <v>0</v>
      </c>
      <c r="Z33">
        <v>0</v>
      </c>
      <c r="AA33">
        <v>0</v>
      </c>
      <c r="AB33">
        <v>0</v>
      </c>
      <c r="AC33">
        <v>0</v>
      </c>
      <c r="AD33">
        <v>1</v>
      </c>
    </row>
    <row r="34" spans="1:30" x14ac:dyDescent="0.3">
      <c r="A34" t="s">
        <v>375</v>
      </c>
      <c r="B34" t="s">
        <v>366</v>
      </c>
      <c r="C34" s="19" t="s">
        <v>308</v>
      </c>
      <c r="D34">
        <v>1</v>
      </c>
      <c r="E34">
        <v>15.408580000000001</v>
      </c>
      <c r="F34">
        <v>19.812594000000001</v>
      </c>
      <c r="G34">
        <v>0</v>
      </c>
      <c r="H34">
        <v>3.090576</v>
      </c>
      <c r="I34">
        <v>3.4071319999999998</v>
      </c>
      <c r="J34" s="1">
        <v>180</v>
      </c>
      <c r="K34" s="1">
        <v>180</v>
      </c>
      <c r="L34" s="1">
        <v>0</v>
      </c>
      <c r="M34" s="7" t="s">
        <v>69</v>
      </c>
      <c r="N34" t="s">
        <v>309</v>
      </c>
      <c r="O34" s="168">
        <v>2</v>
      </c>
      <c r="P34">
        <v>2</v>
      </c>
      <c r="Q34">
        <v>1</v>
      </c>
      <c r="R34">
        <v>1</v>
      </c>
      <c r="S34">
        <v>1</v>
      </c>
      <c r="T34">
        <v>0</v>
      </c>
      <c r="U34">
        <v>0</v>
      </c>
      <c r="V34">
        <v>0</v>
      </c>
      <c r="W34">
        <v>0</v>
      </c>
      <c r="X34">
        <v>0</v>
      </c>
      <c r="Y34">
        <v>0</v>
      </c>
      <c r="Z34">
        <v>0</v>
      </c>
      <c r="AA34">
        <v>0</v>
      </c>
      <c r="AB34">
        <v>0</v>
      </c>
      <c r="AC34">
        <v>0</v>
      </c>
      <c r="AD34">
        <v>1</v>
      </c>
    </row>
    <row r="35" spans="1:30" x14ac:dyDescent="0.3">
      <c r="A35" t="s">
        <v>376</v>
      </c>
      <c r="B35" t="s">
        <v>366</v>
      </c>
      <c r="C35" s="19" t="s">
        <v>299</v>
      </c>
      <c r="D35">
        <v>1</v>
      </c>
      <c r="E35">
        <v>15.408580000000001</v>
      </c>
      <c r="F35">
        <v>19.812594000000001</v>
      </c>
      <c r="G35">
        <v>0</v>
      </c>
      <c r="H35">
        <v>2.7</v>
      </c>
      <c r="I35">
        <v>2.9</v>
      </c>
      <c r="J35" s="1">
        <v>90</v>
      </c>
      <c r="K35" s="1">
        <v>150</v>
      </c>
      <c r="L35" s="1">
        <v>0</v>
      </c>
      <c r="M35" s="7" t="s">
        <v>345</v>
      </c>
      <c r="N35" t="s">
        <v>301</v>
      </c>
      <c r="O35" s="168">
        <v>2</v>
      </c>
      <c r="P35">
        <v>2</v>
      </c>
      <c r="Q35">
        <v>1</v>
      </c>
      <c r="R35">
        <v>1</v>
      </c>
      <c r="S35">
        <v>1</v>
      </c>
      <c r="T35">
        <v>0</v>
      </c>
      <c r="U35">
        <v>0</v>
      </c>
      <c r="V35">
        <v>0</v>
      </c>
      <c r="W35">
        <v>0</v>
      </c>
      <c r="X35">
        <v>0</v>
      </c>
      <c r="Y35">
        <v>0</v>
      </c>
      <c r="Z35">
        <v>0</v>
      </c>
      <c r="AA35">
        <v>0</v>
      </c>
      <c r="AB35">
        <v>0</v>
      </c>
      <c r="AC35">
        <v>0</v>
      </c>
      <c r="AD35">
        <v>1</v>
      </c>
    </row>
    <row r="36" spans="1:30" x14ac:dyDescent="0.3">
      <c r="A36" t="s">
        <v>377</v>
      </c>
      <c r="B36" t="s">
        <v>366</v>
      </c>
      <c r="C36" s="19" t="s">
        <v>315</v>
      </c>
      <c r="D36">
        <v>1</v>
      </c>
      <c r="E36">
        <v>17.35858</v>
      </c>
      <c r="F36">
        <v>23.190093000000001</v>
      </c>
      <c r="G36">
        <v>0</v>
      </c>
      <c r="H36">
        <v>2.7</v>
      </c>
      <c r="I36">
        <v>2.9</v>
      </c>
      <c r="J36" s="1">
        <v>90</v>
      </c>
      <c r="K36" s="1">
        <v>150</v>
      </c>
      <c r="L36" s="1">
        <v>0</v>
      </c>
      <c r="M36" s="7" t="s">
        <v>10</v>
      </c>
      <c r="N36" t="s">
        <v>316</v>
      </c>
      <c r="O36" s="168">
        <v>2</v>
      </c>
      <c r="P36">
        <v>2</v>
      </c>
      <c r="Q36">
        <v>1</v>
      </c>
      <c r="R36">
        <v>0.5</v>
      </c>
      <c r="S36">
        <v>1</v>
      </c>
      <c r="T36">
        <v>0</v>
      </c>
      <c r="U36">
        <v>0</v>
      </c>
      <c r="V36">
        <v>0</v>
      </c>
      <c r="W36">
        <v>0</v>
      </c>
      <c r="X36">
        <v>0</v>
      </c>
      <c r="Y36">
        <v>0</v>
      </c>
      <c r="Z36">
        <v>0</v>
      </c>
      <c r="AA36">
        <v>0</v>
      </c>
      <c r="AB36">
        <v>0</v>
      </c>
      <c r="AC36">
        <v>0</v>
      </c>
      <c r="AD36">
        <v>1</v>
      </c>
    </row>
    <row r="37" spans="1:30" x14ac:dyDescent="0.3">
      <c r="A37" t="s">
        <v>378</v>
      </c>
      <c r="B37" t="s">
        <v>366</v>
      </c>
      <c r="C37" s="19" t="s">
        <v>228</v>
      </c>
      <c r="D37">
        <v>1</v>
      </c>
      <c r="E37">
        <v>16.283580000000001</v>
      </c>
      <c r="F37">
        <v>21.328139</v>
      </c>
      <c r="G37">
        <v>0</v>
      </c>
      <c r="H37">
        <v>1.75</v>
      </c>
      <c r="I37">
        <v>2.9</v>
      </c>
      <c r="J37" s="1">
        <v>90</v>
      </c>
      <c r="K37" s="1">
        <v>-120</v>
      </c>
      <c r="L37" s="1">
        <v>0</v>
      </c>
      <c r="M37" s="7" t="s">
        <v>343</v>
      </c>
      <c r="N37" t="s">
        <v>301</v>
      </c>
      <c r="O37" s="168">
        <v>2</v>
      </c>
      <c r="P37">
        <v>2</v>
      </c>
      <c r="Q37">
        <v>1</v>
      </c>
      <c r="R37">
        <v>1</v>
      </c>
      <c r="S37">
        <v>1</v>
      </c>
      <c r="T37">
        <v>0</v>
      </c>
      <c r="U37">
        <v>0</v>
      </c>
      <c r="V37">
        <v>0</v>
      </c>
      <c r="W37">
        <v>0</v>
      </c>
      <c r="X37">
        <v>0</v>
      </c>
      <c r="Y37">
        <v>0</v>
      </c>
      <c r="Z37">
        <v>0</v>
      </c>
      <c r="AA37">
        <v>0</v>
      </c>
      <c r="AB37">
        <v>0</v>
      </c>
      <c r="AC37">
        <v>0</v>
      </c>
      <c r="AD37">
        <v>1</v>
      </c>
    </row>
    <row r="38" spans="1:30" x14ac:dyDescent="0.3">
      <c r="A38" t="s">
        <v>381</v>
      </c>
      <c r="B38" t="s">
        <v>380</v>
      </c>
      <c r="C38" s="19" t="s">
        <v>228</v>
      </c>
      <c r="D38">
        <v>1</v>
      </c>
      <c r="E38">
        <v>26.879650999999999</v>
      </c>
      <c r="F38">
        <v>14.431072</v>
      </c>
      <c r="G38">
        <v>2.9</v>
      </c>
      <c r="H38">
        <v>1.2</v>
      </c>
      <c r="I38">
        <v>2.9</v>
      </c>
      <c r="J38" s="1">
        <v>90</v>
      </c>
      <c r="K38" s="1">
        <v>60</v>
      </c>
      <c r="L38" s="1">
        <v>0</v>
      </c>
      <c r="M38" s="7" t="s">
        <v>382</v>
      </c>
      <c r="N38" t="s">
        <v>306</v>
      </c>
      <c r="O38" s="168">
        <v>2</v>
      </c>
      <c r="P38">
        <v>2</v>
      </c>
      <c r="Q38">
        <v>1</v>
      </c>
      <c r="R38">
        <v>1</v>
      </c>
      <c r="S38">
        <v>1</v>
      </c>
      <c r="T38">
        <v>0</v>
      </c>
      <c r="U38">
        <v>0</v>
      </c>
      <c r="V38">
        <v>0</v>
      </c>
      <c r="W38">
        <v>0</v>
      </c>
      <c r="X38">
        <v>0</v>
      </c>
      <c r="Y38">
        <v>0</v>
      </c>
      <c r="Z38">
        <v>0</v>
      </c>
      <c r="AA38">
        <v>0</v>
      </c>
      <c r="AB38">
        <v>0</v>
      </c>
      <c r="AC38">
        <v>0</v>
      </c>
      <c r="AD38">
        <v>1</v>
      </c>
    </row>
    <row r="39" spans="1:30" x14ac:dyDescent="0.3">
      <c r="A39" t="s">
        <v>383</v>
      </c>
      <c r="B39" t="s">
        <v>380</v>
      </c>
      <c r="C39" s="19" t="s">
        <v>335</v>
      </c>
      <c r="D39">
        <v>1</v>
      </c>
      <c r="E39">
        <v>24.627984999999999</v>
      </c>
      <c r="F39">
        <v>15.731071999999999</v>
      </c>
      <c r="G39">
        <v>2.9</v>
      </c>
      <c r="H39">
        <v>1.2</v>
      </c>
      <c r="I39">
        <v>2.9</v>
      </c>
      <c r="J39" s="1">
        <v>90</v>
      </c>
      <c r="K39" s="1">
        <v>60</v>
      </c>
      <c r="L39" s="1">
        <v>0</v>
      </c>
      <c r="M39" s="7" t="s">
        <v>384</v>
      </c>
      <c r="N39" t="s">
        <v>301</v>
      </c>
      <c r="O39" s="168">
        <v>2</v>
      </c>
      <c r="P39">
        <v>2</v>
      </c>
      <c r="Q39">
        <v>1</v>
      </c>
      <c r="R39">
        <v>1</v>
      </c>
      <c r="S39">
        <v>1</v>
      </c>
      <c r="T39">
        <v>0</v>
      </c>
      <c r="U39">
        <v>0</v>
      </c>
      <c r="V39">
        <v>0</v>
      </c>
      <c r="W39">
        <v>0</v>
      </c>
      <c r="X39">
        <v>0</v>
      </c>
      <c r="Y39">
        <v>0</v>
      </c>
      <c r="Z39">
        <v>0</v>
      </c>
      <c r="AA39">
        <v>0</v>
      </c>
      <c r="AB39">
        <v>0</v>
      </c>
      <c r="AC39">
        <v>0</v>
      </c>
      <c r="AD39">
        <v>1</v>
      </c>
    </row>
    <row r="40" spans="1:30" x14ac:dyDescent="0.3">
      <c r="A40" t="s">
        <v>385</v>
      </c>
      <c r="B40" t="s">
        <v>380</v>
      </c>
      <c r="C40" s="19" t="s">
        <v>308</v>
      </c>
      <c r="D40">
        <v>1</v>
      </c>
      <c r="E40">
        <v>25.227985</v>
      </c>
      <c r="F40">
        <v>16.770302000000001</v>
      </c>
      <c r="G40">
        <v>2.9</v>
      </c>
      <c r="H40">
        <v>1.9502489999999999</v>
      </c>
      <c r="I40">
        <v>1.599796</v>
      </c>
      <c r="J40" s="1">
        <v>0</v>
      </c>
      <c r="K40" s="1">
        <v>180</v>
      </c>
      <c r="L40" s="1">
        <v>0</v>
      </c>
      <c r="M40" s="7" t="s">
        <v>340</v>
      </c>
      <c r="N40" t="s">
        <v>324</v>
      </c>
      <c r="O40" s="168">
        <v>2</v>
      </c>
      <c r="P40">
        <v>2</v>
      </c>
      <c r="Q40">
        <v>1</v>
      </c>
      <c r="R40">
        <v>1</v>
      </c>
      <c r="S40">
        <v>1</v>
      </c>
      <c r="T40">
        <v>0</v>
      </c>
      <c r="U40">
        <v>0</v>
      </c>
      <c r="V40">
        <v>0</v>
      </c>
      <c r="W40">
        <v>0</v>
      </c>
      <c r="X40">
        <v>0</v>
      </c>
      <c r="Y40">
        <v>0</v>
      </c>
      <c r="Z40">
        <v>0</v>
      </c>
      <c r="AA40">
        <v>0</v>
      </c>
      <c r="AB40">
        <v>0</v>
      </c>
      <c r="AC40">
        <v>0</v>
      </c>
      <c r="AD40">
        <v>1</v>
      </c>
    </row>
    <row r="41" spans="1:30" x14ac:dyDescent="0.3">
      <c r="A41" t="s">
        <v>386</v>
      </c>
      <c r="B41" t="s">
        <v>380</v>
      </c>
      <c r="C41" s="19" t="s">
        <v>299</v>
      </c>
      <c r="D41">
        <v>1</v>
      </c>
      <c r="E41">
        <v>24.627984999999999</v>
      </c>
      <c r="F41">
        <v>15.731071999999999</v>
      </c>
      <c r="G41">
        <v>2.9</v>
      </c>
      <c r="H41">
        <v>2.6</v>
      </c>
      <c r="I41">
        <v>2.9</v>
      </c>
      <c r="J41" s="1">
        <v>90</v>
      </c>
      <c r="K41" s="1">
        <v>-30</v>
      </c>
      <c r="L41" s="1">
        <v>0</v>
      </c>
      <c r="M41" s="7" t="s">
        <v>328</v>
      </c>
      <c r="N41" t="s">
        <v>301</v>
      </c>
      <c r="O41" s="168">
        <v>2</v>
      </c>
      <c r="P41">
        <v>2</v>
      </c>
      <c r="Q41">
        <v>1</v>
      </c>
      <c r="R41">
        <v>1</v>
      </c>
      <c r="S41">
        <v>1</v>
      </c>
      <c r="T41">
        <v>0</v>
      </c>
      <c r="U41">
        <v>0</v>
      </c>
      <c r="V41">
        <v>0</v>
      </c>
      <c r="W41">
        <v>0</v>
      </c>
      <c r="X41">
        <v>0</v>
      </c>
      <c r="Y41">
        <v>0</v>
      </c>
      <c r="Z41">
        <v>0</v>
      </c>
      <c r="AA41">
        <v>0</v>
      </c>
      <c r="AB41">
        <v>0</v>
      </c>
      <c r="AC41">
        <v>0</v>
      </c>
      <c r="AD41">
        <v>1</v>
      </c>
    </row>
    <row r="42" spans="1:30" x14ac:dyDescent="0.3">
      <c r="A42" t="s">
        <v>387</v>
      </c>
      <c r="B42" t="s">
        <v>380</v>
      </c>
      <c r="C42" s="19" t="s">
        <v>315</v>
      </c>
      <c r="D42">
        <v>1</v>
      </c>
      <c r="E42">
        <v>27.479651</v>
      </c>
      <c r="F42">
        <v>15.470302</v>
      </c>
      <c r="G42">
        <v>2.9</v>
      </c>
      <c r="H42">
        <v>2.6</v>
      </c>
      <c r="I42">
        <v>2.9</v>
      </c>
      <c r="J42" s="1">
        <v>90</v>
      </c>
      <c r="K42" s="1">
        <v>150</v>
      </c>
      <c r="L42" s="1">
        <v>0</v>
      </c>
      <c r="M42" s="7" t="s">
        <v>384</v>
      </c>
      <c r="N42" t="s">
        <v>301</v>
      </c>
      <c r="O42" s="168">
        <v>2</v>
      </c>
      <c r="P42">
        <v>2</v>
      </c>
      <c r="Q42">
        <v>1</v>
      </c>
      <c r="R42">
        <v>1</v>
      </c>
      <c r="S42">
        <v>1</v>
      </c>
      <c r="T42">
        <v>0</v>
      </c>
      <c r="U42">
        <v>0</v>
      </c>
      <c r="V42">
        <v>0</v>
      </c>
      <c r="W42">
        <v>0</v>
      </c>
      <c r="X42">
        <v>0</v>
      </c>
      <c r="Y42">
        <v>0</v>
      </c>
      <c r="Z42">
        <v>0</v>
      </c>
      <c r="AA42">
        <v>0</v>
      </c>
      <c r="AB42">
        <v>0</v>
      </c>
      <c r="AC42">
        <v>0</v>
      </c>
      <c r="AD42">
        <v>1</v>
      </c>
    </row>
    <row r="43" spans="1:30" x14ac:dyDescent="0.3">
      <c r="A43" t="s">
        <v>389</v>
      </c>
      <c r="B43" t="s">
        <v>380</v>
      </c>
      <c r="C43" s="19" t="s">
        <v>322</v>
      </c>
      <c r="D43">
        <v>1</v>
      </c>
      <c r="E43">
        <v>25.227985</v>
      </c>
      <c r="F43">
        <v>16.770302000000001</v>
      </c>
      <c r="G43">
        <v>5.8</v>
      </c>
      <c r="H43">
        <v>1.9502489999999999</v>
      </c>
      <c r="I43">
        <v>1.599796</v>
      </c>
      <c r="J43" s="1">
        <v>0</v>
      </c>
      <c r="K43" s="1">
        <v>180</v>
      </c>
      <c r="L43" s="1">
        <v>0</v>
      </c>
      <c r="M43" s="7" t="s">
        <v>390</v>
      </c>
      <c r="N43" t="s">
        <v>324</v>
      </c>
      <c r="O43" s="168">
        <v>2</v>
      </c>
      <c r="P43">
        <v>2</v>
      </c>
      <c r="Q43">
        <v>1</v>
      </c>
      <c r="R43">
        <v>1</v>
      </c>
      <c r="S43">
        <v>1</v>
      </c>
      <c r="T43">
        <v>0</v>
      </c>
      <c r="U43">
        <v>0</v>
      </c>
      <c r="V43">
        <v>0</v>
      </c>
      <c r="W43">
        <v>0</v>
      </c>
      <c r="X43">
        <v>0</v>
      </c>
      <c r="Y43">
        <v>0</v>
      </c>
      <c r="Z43">
        <v>0</v>
      </c>
      <c r="AA43">
        <v>0</v>
      </c>
      <c r="AB43">
        <v>0</v>
      </c>
      <c r="AC43">
        <v>0</v>
      </c>
      <c r="AD43">
        <v>1</v>
      </c>
    </row>
    <row r="44" spans="1:30" x14ac:dyDescent="0.3">
      <c r="A44" t="s">
        <v>391</v>
      </c>
      <c r="B44" t="s">
        <v>371</v>
      </c>
      <c r="C44" s="19" t="s">
        <v>315</v>
      </c>
      <c r="D44">
        <v>1</v>
      </c>
      <c r="E44">
        <v>13.670311</v>
      </c>
      <c r="F44">
        <v>22.201824999999999</v>
      </c>
      <c r="G44">
        <v>0</v>
      </c>
      <c r="H44">
        <v>1.69</v>
      </c>
      <c r="I44">
        <v>2.9</v>
      </c>
      <c r="J44" s="1">
        <v>90</v>
      </c>
      <c r="K44" s="1">
        <v>150</v>
      </c>
      <c r="L44" s="1">
        <v>0</v>
      </c>
      <c r="M44" s="7" t="s">
        <v>373</v>
      </c>
      <c r="N44" t="s">
        <v>301</v>
      </c>
      <c r="O44" s="168">
        <v>2</v>
      </c>
      <c r="P44">
        <v>2</v>
      </c>
      <c r="Q44">
        <v>1</v>
      </c>
      <c r="R44">
        <v>1</v>
      </c>
      <c r="S44">
        <v>1</v>
      </c>
      <c r="T44">
        <v>0</v>
      </c>
      <c r="U44">
        <v>0</v>
      </c>
      <c r="V44">
        <v>0</v>
      </c>
      <c r="W44">
        <v>0</v>
      </c>
      <c r="X44">
        <v>0</v>
      </c>
      <c r="Y44">
        <v>0</v>
      </c>
      <c r="Z44">
        <v>0</v>
      </c>
      <c r="AA44">
        <v>0</v>
      </c>
      <c r="AB44">
        <v>0</v>
      </c>
      <c r="AC44">
        <v>0</v>
      </c>
      <c r="AD44">
        <v>1</v>
      </c>
    </row>
    <row r="45" spans="1:30" x14ac:dyDescent="0.3">
      <c r="A45" t="s">
        <v>393</v>
      </c>
      <c r="B45" t="s">
        <v>371</v>
      </c>
      <c r="C45" s="19" t="s">
        <v>335</v>
      </c>
      <c r="D45">
        <v>1</v>
      </c>
      <c r="E45">
        <v>10.406727999999999</v>
      </c>
      <c r="F45">
        <v>19.929133</v>
      </c>
      <c r="G45">
        <v>0</v>
      </c>
      <c r="H45">
        <v>3.6</v>
      </c>
      <c r="I45">
        <v>2.9</v>
      </c>
      <c r="J45" s="1">
        <v>90</v>
      </c>
      <c r="K45" s="1">
        <v>60</v>
      </c>
      <c r="L45" s="1">
        <v>0</v>
      </c>
      <c r="M45" s="7" t="s">
        <v>394</v>
      </c>
      <c r="N45" t="s">
        <v>301</v>
      </c>
      <c r="O45" s="168">
        <v>2</v>
      </c>
      <c r="P45">
        <v>2</v>
      </c>
      <c r="Q45">
        <v>1</v>
      </c>
      <c r="R45">
        <v>1</v>
      </c>
      <c r="S45">
        <v>1</v>
      </c>
      <c r="T45">
        <v>0</v>
      </c>
      <c r="U45">
        <v>0</v>
      </c>
      <c r="V45">
        <v>0</v>
      </c>
      <c r="W45">
        <v>0</v>
      </c>
      <c r="X45">
        <v>0</v>
      </c>
      <c r="Y45">
        <v>0</v>
      </c>
      <c r="Z45">
        <v>0</v>
      </c>
      <c r="AA45">
        <v>0</v>
      </c>
      <c r="AB45">
        <v>0</v>
      </c>
      <c r="AC45">
        <v>0</v>
      </c>
      <c r="AD45">
        <v>1</v>
      </c>
    </row>
    <row r="46" spans="1:30" x14ac:dyDescent="0.3">
      <c r="A46" t="s">
        <v>396</v>
      </c>
      <c r="B46" t="s">
        <v>371</v>
      </c>
      <c r="C46" s="19" t="s">
        <v>308</v>
      </c>
      <c r="D46">
        <v>1</v>
      </c>
      <c r="E46">
        <v>11.870310999999999</v>
      </c>
      <c r="F46">
        <v>19.084133000000001</v>
      </c>
      <c r="G46">
        <v>0</v>
      </c>
      <c r="H46">
        <v>2.2384469999999999</v>
      </c>
      <c r="I46">
        <v>2.717956</v>
      </c>
      <c r="J46" s="1">
        <v>180</v>
      </c>
      <c r="K46" s="1">
        <v>180</v>
      </c>
      <c r="L46" s="1">
        <v>0</v>
      </c>
      <c r="M46" s="7" t="s">
        <v>69</v>
      </c>
      <c r="N46" t="s">
        <v>309</v>
      </c>
      <c r="O46" s="168">
        <v>2</v>
      </c>
      <c r="P46">
        <v>2</v>
      </c>
      <c r="Q46">
        <v>1</v>
      </c>
      <c r="R46">
        <v>1</v>
      </c>
      <c r="S46">
        <v>1</v>
      </c>
      <c r="T46">
        <v>0</v>
      </c>
      <c r="U46">
        <v>0</v>
      </c>
      <c r="V46">
        <v>0</v>
      </c>
      <c r="W46">
        <v>0</v>
      </c>
      <c r="X46">
        <v>0</v>
      </c>
      <c r="Y46">
        <v>0</v>
      </c>
      <c r="Z46">
        <v>0</v>
      </c>
      <c r="AA46">
        <v>0</v>
      </c>
      <c r="AB46">
        <v>0</v>
      </c>
      <c r="AC46">
        <v>0</v>
      </c>
      <c r="AD46">
        <v>1</v>
      </c>
    </row>
    <row r="47" spans="1:30" x14ac:dyDescent="0.3">
      <c r="A47" t="s">
        <v>397</v>
      </c>
      <c r="B47" t="s">
        <v>371</v>
      </c>
      <c r="C47" s="19" t="s">
        <v>322</v>
      </c>
      <c r="D47">
        <v>1</v>
      </c>
      <c r="E47">
        <v>12.206728</v>
      </c>
      <c r="F47">
        <v>23.046824999999998</v>
      </c>
      <c r="G47">
        <v>2.9</v>
      </c>
      <c r="H47">
        <v>2.2384469999999999</v>
      </c>
      <c r="I47">
        <v>2.717956</v>
      </c>
      <c r="J47" s="1">
        <v>0</v>
      </c>
      <c r="K47" s="1">
        <v>180</v>
      </c>
      <c r="L47" s="1">
        <v>0</v>
      </c>
      <c r="M47" s="7" t="s">
        <v>398</v>
      </c>
      <c r="N47" t="s">
        <v>324</v>
      </c>
      <c r="O47" s="168">
        <v>2</v>
      </c>
      <c r="P47">
        <v>2</v>
      </c>
      <c r="Q47">
        <v>1</v>
      </c>
      <c r="R47">
        <v>1</v>
      </c>
      <c r="S47">
        <v>1</v>
      </c>
      <c r="T47">
        <v>0</v>
      </c>
      <c r="U47">
        <v>0</v>
      </c>
      <c r="V47">
        <v>0</v>
      </c>
      <c r="W47">
        <v>0</v>
      </c>
      <c r="X47">
        <v>0</v>
      </c>
      <c r="Y47">
        <v>0</v>
      </c>
      <c r="Z47">
        <v>0</v>
      </c>
      <c r="AA47">
        <v>0</v>
      </c>
      <c r="AB47">
        <v>0</v>
      </c>
      <c r="AC47">
        <v>0</v>
      </c>
      <c r="AD47">
        <v>1</v>
      </c>
    </row>
    <row r="48" spans="1:30" x14ac:dyDescent="0.3">
      <c r="A48" t="s">
        <v>399</v>
      </c>
      <c r="B48" t="s">
        <v>371</v>
      </c>
      <c r="C48" s="19" t="s">
        <v>299</v>
      </c>
      <c r="D48">
        <v>1</v>
      </c>
      <c r="E48">
        <v>10.406727999999999</v>
      </c>
      <c r="F48">
        <v>19.929133</v>
      </c>
      <c r="G48">
        <v>0</v>
      </c>
      <c r="H48">
        <v>1.69</v>
      </c>
      <c r="I48">
        <v>2.9</v>
      </c>
      <c r="J48" s="1">
        <v>90</v>
      </c>
      <c r="K48" s="1">
        <v>-30</v>
      </c>
      <c r="L48" s="1">
        <v>0</v>
      </c>
      <c r="M48" s="7" t="s">
        <v>400</v>
      </c>
      <c r="N48" t="s">
        <v>301</v>
      </c>
      <c r="O48" s="168">
        <v>2</v>
      </c>
      <c r="P48">
        <v>2</v>
      </c>
      <c r="Q48">
        <v>1</v>
      </c>
      <c r="R48">
        <v>1</v>
      </c>
      <c r="S48">
        <v>1</v>
      </c>
      <c r="T48">
        <v>0</v>
      </c>
      <c r="U48">
        <v>0</v>
      </c>
      <c r="V48">
        <v>0</v>
      </c>
      <c r="W48">
        <v>0</v>
      </c>
      <c r="X48">
        <v>0</v>
      </c>
      <c r="Y48">
        <v>0</v>
      </c>
      <c r="Z48">
        <v>0</v>
      </c>
      <c r="AA48">
        <v>0</v>
      </c>
      <c r="AB48">
        <v>0</v>
      </c>
      <c r="AC48">
        <v>0</v>
      </c>
      <c r="AD48">
        <v>1</v>
      </c>
    </row>
    <row r="49" spans="1:30" x14ac:dyDescent="0.3">
      <c r="A49" t="s">
        <v>402</v>
      </c>
      <c r="B49" t="s">
        <v>371</v>
      </c>
      <c r="C49" s="19" t="s">
        <v>228</v>
      </c>
      <c r="D49">
        <v>1</v>
      </c>
      <c r="E49">
        <v>13.070311</v>
      </c>
      <c r="F49">
        <v>21.162593999999999</v>
      </c>
      <c r="G49">
        <v>0</v>
      </c>
      <c r="H49">
        <v>1.2</v>
      </c>
      <c r="I49">
        <v>2.9</v>
      </c>
      <c r="J49" s="1">
        <v>90</v>
      </c>
      <c r="K49" s="1">
        <v>60</v>
      </c>
      <c r="L49" s="1">
        <v>0</v>
      </c>
      <c r="M49" s="7" t="s">
        <v>366</v>
      </c>
      <c r="N49" t="s">
        <v>301</v>
      </c>
      <c r="O49" s="168">
        <v>2</v>
      </c>
      <c r="P49">
        <v>2</v>
      </c>
      <c r="Q49">
        <v>1</v>
      </c>
      <c r="R49">
        <v>1</v>
      </c>
      <c r="S49">
        <v>1</v>
      </c>
      <c r="T49">
        <v>0</v>
      </c>
      <c r="U49">
        <v>0</v>
      </c>
      <c r="V49">
        <v>0</v>
      </c>
      <c r="W49">
        <v>0</v>
      </c>
      <c r="X49">
        <v>0</v>
      </c>
      <c r="Y49">
        <v>0</v>
      </c>
      <c r="Z49">
        <v>0</v>
      </c>
      <c r="AA49">
        <v>0</v>
      </c>
      <c r="AB49">
        <v>0</v>
      </c>
      <c r="AC49">
        <v>0</v>
      </c>
      <c r="AD49">
        <v>1</v>
      </c>
    </row>
    <row r="50" spans="1:30" x14ac:dyDescent="0.3">
      <c r="A50" t="s">
        <v>403</v>
      </c>
      <c r="B50" t="s">
        <v>371</v>
      </c>
      <c r="C50" s="19" t="s">
        <v>228</v>
      </c>
      <c r="D50">
        <v>1</v>
      </c>
      <c r="E50">
        <v>13.070311</v>
      </c>
      <c r="F50">
        <v>21.162593999999999</v>
      </c>
      <c r="G50">
        <v>0</v>
      </c>
      <c r="H50">
        <v>1.4</v>
      </c>
      <c r="I50">
        <v>2.9</v>
      </c>
      <c r="J50" s="1">
        <v>90</v>
      </c>
      <c r="K50" s="1">
        <v>-120</v>
      </c>
      <c r="L50" s="1">
        <v>0</v>
      </c>
      <c r="M50" s="7" t="s">
        <v>345</v>
      </c>
      <c r="N50" t="s">
        <v>301</v>
      </c>
      <c r="O50" s="168">
        <v>2</v>
      </c>
      <c r="P50">
        <v>2</v>
      </c>
      <c r="Q50">
        <v>1</v>
      </c>
      <c r="R50">
        <v>1</v>
      </c>
      <c r="S50">
        <v>1</v>
      </c>
      <c r="T50">
        <v>0</v>
      </c>
      <c r="U50">
        <v>0</v>
      </c>
      <c r="V50">
        <v>0</v>
      </c>
      <c r="W50">
        <v>0</v>
      </c>
      <c r="X50">
        <v>0</v>
      </c>
      <c r="Y50">
        <v>0</v>
      </c>
      <c r="Z50">
        <v>0</v>
      </c>
      <c r="AA50">
        <v>0</v>
      </c>
      <c r="AB50">
        <v>0</v>
      </c>
      <c r="AC50">
        <v>0</v>
      </c>
      <c r="AD50">
        <v>1</v>
      </c>
    </row>
    <row r="51" spans="1:30" x14ac:dyDescent="0.3">
      <c r="A51" t="s">
        <v>404</v>
      </c>
      <c r="B51" t="s">
        <v>371</v>
      </c>
      <c r="C51" s="19" t="s">
        <v>228</v>
      </c>
      <c r="D51">
        <v>1</v>
      </c>
      <c r="E51">
        <v>12.370310999999999</v>
      </c>
      <c r="F51">
        <v>19.950158999999999</v>
      </c>
      <c r="G51">
        <v>0</v>
      </c>
      <c r="H51">
        <v>1</v>
      </c>
      <c r="I51">
        <v>2.9</v>
      </c>
      <c r="J51" s="1">
        <v>90</v>
      </c>
      <c r="K51" s="1">
        <v>-120</v>
      </c>
      <c r="L51" s="1">
        <v>0</v>
      </c>
      <c r="M51" s="7" t="s">
        <v>348</v>
      </c>
      <c r="N51" t="s">
        <v>301</v>
      </c>
      <c r="O51" s="168">
        <v>2</v>
      </c>
      <c r="P51">
        <v>2</v>
      </c>
      <c r="Q51">
        <v>1</v>
      </c>
      <c r="R51">
        <v>1</v>
      </c>
      <c r="S51">
        <v>1</v>
      </c>
      <c r="T51">
        <v>0</v>
      </c>
      <c r="U51">
        <v>0</v>
      </c>
      <c r="V51">
        <v>0</v>
      </c>
      <c r="W51">
        <v>0</v>
      </c>
      <c r="X51">
        <v>0</v>
      </c>
      <c r="Y51">
        <v>0</v>
      </c>
      <c r="Z51">
        <v>0</v>
      </c>
      <c r="AA51">
        <v>0</v>
      </c>
      <c r="AB51">
        <v>0</v>
      </c>
      <c r="AC51">
        <v>0</v>
      </c>
      <c r="AD51">
        <v>1</v>
      </c>
    </row>
    <row r="52" spans="1:30" x14ac:dyDescent="0.3">
      <c r="A52" t="s">
        <v>405</v>
      </c>
      <c r="B52" t="s">
        <v>348</v>
      </c>
      <c r="C52" s="19" t="s">
        <v>315</v>
      </c>
      <c r="D52">
        <v>1</v>
      </c>
      <c r="E52">
        <v>14.70858</v>
      </c>
      <c r="F52">
        <v>18.600159000000001</v>
      </c>
      <c r="G52">
        <v>0</v>
      </c>
      <c r="H52">
        <v>2.7</v>
      </c>
      <c r="I52">
        <v>2.9</v>
      </c>
      <c r="J52" s="1">
        <v>90</v>
      </c>
      <c r="K52" s="1">
        <v>150</v>
      </c>
      <c r="L52" s="1">
        <v>0</v>
      </c>
      <c r="M52" s="7" t="s">
        <v>345</v>
      </c>
      <c r="N52" t="s">
        <v>301</v>
      </c>
      <c r="O52" s="168">
        <v>2</v>
      </c>
      <c r="P52">
        <v>2</v>
      </c>
      <c r="Q52">
        <v>1</v>
      </c>
      <c r="R52">
        <v>1</v>
      </c>
      <c r="S52">
        <v>1</v>
      </c>
      <c r="T52">
        <v>0</v>
      </c>
      <c r="U52">
        <v>0</v>
      </c>
      <c r="V52">
        <v>0</v>
      </c>
      <c r="W52">
        <v>0</v>
      </c>
      <c r="X52">
        <v>0</v>
      </c>
      <c r="Y52">
        <v>0</v>
      </c>
      <c r="Z52">
        <v>0</v>
      </c>
      <c r="AA52">
        <v>0</v>
      </c>
      <c r="AB52">
        <v>0</v>
      </c>
      <c r="AC52">
        <v>0</v>
      </c>
      <c r="AD52">
        <v>1</v>
      </c>
    </row>
    <row r="53" spans="1:30" x14ac:dyDescent="0.3">
      <c r="A53" t="s">
        <v>406</v>
      </c>
      <c r="B53" t="s">
        <v>348</v>
      </c>
      <c r="C53" s="19" t="s">
        <v>322</v>
      </c>
      <c r="D53">
        <v>1</v>
      </c>
      <c r="E53">
        <v>14.033580000000001</v>
      </c>
      <c r="F53">
        <v>17.431024000000001</v>
      </c>
      <c r="G53">
        <v>2.9</v>
      </c>
      <c r="H53">
        <v>2.0880550000000002</v>
      </c>
      <c r="I53">
        <v>1.7456430000000001</v>
      </c>
      <c r="J53" s="1">
        <v>180</v>
      </c>
      <c r="K53" s="1">
        <v>180</v>
      </c>
      <c r="L53" s="1">
        <v>0</v>
      </c>
      <c r="M53" s="7" t="s">
        <v>407</v>
      </c>
      <c r="N53" t="s">
        <v>324</v>
      </c>
      <c r="O53" s="168">
        <v>2</v>
      </c>
      <c r="P53">
        <v>2</v>
      </c>
      <c r="Q53">
        <v>1</v>
      </c>
      <c r="R53">
        <v>1</v>
      </c>
      <c r="S53">
        <v>1</v>
      </c>
      <c r="T53">
        <v>0</v>
      </c>
      <c r="U53">
        <v>0</v>
      </c>
      <c r="V53">
        <v>0</v>
      </c>
      <c r="W53">
        <v>0</v>
      </c>
      <c r="X53">
        <v>0</v>
      </c>
      <c r="Y53">
        <v>0</v>
      </c>
      <c r="Z53">
        <v>0</v>
      </c>
      <c r="AA53">
        <v>0</v>
      </c>
      <c r="AB53">
        <v>0</v>
      </c>
      <c r="AC53">
        <v>0</v>
      </c>
      <c r="AD53">
        <v>1</v>
      </c>
    </row>
    <row r="54" spans="1:30" x14ac:dyDescent="0.3">
      <c r="A54" t="s">
        <v>408</v>
      </c>
      <c r="B54" t="s">
        <v>348</v>
      </c>
      <c r="C54" s="19" t="s">
        <v>228</v>
      </c>
      <c r="D54">
        <v>1</v>
      </c>
      <c r="E54">
        <v>14.70858</v>
      </c>
      <c r="F54">
        <v>18.600159000000001</v>
      </c>
      <c r="G54">
        <v>0</v>
      </c>
      <c r="H54">
        <v>1.35</v>
      </c>
      <c r="I54">
        <v>2.9</v>
      </c>
      <c r="J54" s="1">
        <v>90</v>
      </c>
      <c r="K54" s="1">
        <v>-120</v>
      </c>
      <c r="L54" s="1">
        <v>0</v>
      </c>
      <c r="M54" s="7" t="s">
        <v>343</v>
      </c>
      <c r="N54" t="s">
        <v>301</v>
      </c>
      <c r="O54" s="168">
        <v>2</v>
      </c>
      <c r="P54">
        <v>2</v>
      </c>
      <c r="Q54">
        <v>1</v>
      </c>
      <c r="R54">
        <v>1</v>
      </c>
      <c r="S54">
        <v>1</v>
      </c>
      <c r="T54">
        <v>0</v>
      </c>
      <c r="U54">
        <v>0</v>
      </c>
      <c r="V54">
        <v>0</v>
      </c>
      <c r="W54">
        <v>0</v>
      </c>
      <c r="X54">
        <v>0</v>
      </c>
      <c r="Y54">
        <v>0</v>
      </c>
      <c r="Z54">
        <v>0</v>
      </c>
      <c r="AA54">
        <v>0</v>
      </c>
      <c r="AB54">
        <v>0</v>
      </c>
      <c r="AC54">
        <v>0</v>
      </c>
      <c r="AD54">
        <v>1</v>
      </c>
    </row>
    <row r="55" spans="1:30" x14ac:dyDescent="0.3">
      <c r="A55" t="s">
        <v>410</v>
      </c>
      <c r="B55" t="s">
        <v>348</v>
      </c>
      <c r="C55" s="19" t="s">
        <v>335</v>
      </c>
      <c r="D55">
        <v>1</v>
      </c>
      <c r="E55">
        <v>11.870310999999999</v>
      </c>
      <c r="F55">
        <v>19.084133000000001</v>
      </c>
      <c r="G55">
        <v>0</v>
      </c>
      <c r="H55">
        <v>0.35</v>
      </c>
      <c r="I55">
        <v>2.9</v>
      </c>
      <c r="J55" s="1">
        <v>90</v>
      </c>
      <c r="K55" s="1">
        <v>60</v>
      </c>
      <c r="L55" s="1">
        <v>0</v>
      </c>
      <c r="M55" s="7" t="s">
        <v>400</v>
      </c>
      <c r="N55" t="s">
        <v>301</v>
      </c>
      <c r="O55" s="168">
        <v>2</v>
      </c>
      <c r="P55">
        <v>2</v>
      </c>
      <c r="Q55">
        <v>1</v>
      </c>
      <c r="R55">
        <v>1</v>
      </c>
      <c r="S55">
        <v>1</v>
      </c>
      <c r="T55">
        <v>0</v>
      </c>
      <c r="U55">
        <v>0</v>
      </c>
      <c r="V55">
        <v>0</v>
      </c>
      <c r="W55">
        <v>0</v>
      </c>
      <c r="X55">
        <v>0</v>
      </c>
      <c r="Y55">
        <v>0</v>
      </c>
      <c r="Z55">
        <v>0</v>
      </c>
      <c r="AA55">
        <v>0</v>
      </c>
      <c r="AB55">
        <v>0</v>
      </c>
      <c r="AC55">
        <v>0</v>
      </c>
      <c r="AD55">
        <v>1</v>
      </c>
    </row>
    <row r="56" spans="1:30" x14ac:dyDescent="0.3">
      <c r="A56" t="s">
        <v>411</v>
      </c>
      <c r="B56" t="s">
        <v>348</v>
      </c>
      <c r="C56" s="19" t="s">
        <v>299</v>
      </c>
      <c r="D56">
        <v>1</v>
      </c>
      <c r="E56">
        <v>11.695311</v>
      </c>
      <c r="F56">
        <v>18.781023999999999</v>
      </c>
      <c r="G56">
        <v>0</v>
      </c>
      <c r="H56">
        <v>2.7</v>
      </c>
      <c r="I56">
        <v>2.9</v>
      </c>
      <c r="J56" s="1">
        <v>90</v>
      </c>
      <c r="K56" s="1">
        <v>150</v>
      </c>
      <c r="L56" s="1">
        <v>0</v>
      </c>
      <c r="M56" s="7" t="s">
        <v>355</v>
      </c>
      <c r="N56" t="s">
        <v>301</v>
      </c>
      <c r="O56" s="168">
        <v>2</v>
      </c>
      <c r="P56">
        <v>2</v>
      </c>
      <c r="Q56">
        <v>1</v>
      </c>
      <c r="R56">
        <v>1</v>
      </c>
      <c r="S56">
        <v>1</v>
      </c>
      <c r="T56">
        <v>0</v>
      </c>
      <c r="U56">
        <v>0</v>
      </c>
      <c r="V56">
        <v>0</v>
      </c>
      <c r="W56">
        <v>0</v>
      </c>
      <c r="X56">
        <v>0</v>
      </c>
      <c r="Y56">
        <v>0</v>
      </c>
      <c r="Z56">
        <v>0</v>
      </c>
      <c r="AA56">
        <v>0</v>
      </c>
      <c r="AB56">
        <v>0</v>
      </c>
      <c r="AC56">
        <v>0</v>
      </c>
      <c r="AD56">
        <v>1</v>
      </c>
    </row>
    <row r="57" spans="1:30" x14ac:dyDescent="0.3">
      <c r="A57" t="s">
        <v>412</v>
      </c>
      <c r="B57" t="s">
        <v>348</v>
      </c>
      <c r="C57" s="19" t="s">
        <v>308</v>
      </c>
      <c r="D57">
        <v>1</v>
      </c>
      <c r="E57">
        <v>14.033580000000001</v>
      </c>
      <c r="F57">
        <v>17.431024000000001</v>
      </c>
      <c r="G57">
        <v>0</v>
      </c>
      <c r="H57">
        <v>2.0880550000000002</v>
      </c>
      <c r="I57">
        <v>1.7456430000000001</v>
      </c>
      <c r="J57" s="1">
        <v>180</v>
      </c>
      <c r="K57" s="1">
        <v>180</v>
      </c>
      <c r="L57" s="1">
        <v>0</v>
      </c>
      <c r="M57" s="7" t="s">
        <v>69</v>
      </c>
      <c r="N57" t="s">
        <v>309</v>
      </c>
      <c r="O57" s="168">
        <v>2</v>
      </c>
      <c r="P57">
        <v>2</v>
      </c>
      <c r="Q57">
        <v>1</v>
      </c>
      <c r="R57">
        <v>1</v>
      </c>
      <c r="S57">
        <v>1</v>
      </c>
      <c r="T57">
        <v>0</v>
      </c>
      <c r="U57">
        <v>0</v>
      </c>
      <c r="V57">
        <v>0</v>
      </c>
      <c r="W57">
        <v>0</v>
      </c>
      <c r="X57">
        <v>0</v>
      </c>
      <c r="Y57">
        <v>0</v>
      </c>
      <c r="Z57">
        <v>0</v>
      </c>
      <c r="AA57">
        <v>0</v>
      </c>
      <c r="AB57">
        <v>0</v>
      </c>
      <c r="AC57">
        <v>0</v>
      </c>
      <c r="AD57">
        <v>1</v>
      </c>
    </row>
    <row r="58" spans="1:30" x14ac:dyDescent="0.3">
      <c r="A58" t="s">
        <v>413</v>
      </c>
      <c r="B58" t="s">
        <v>348</v>
      </c>
      <c r="C58" s="19" t="s">
        <v>335</v>
      </c>
      <c r="D58">
        <v>1</v>
      </c>
      <c r="E58">
        <v>12.370310999999999</v>
      </c>
      <c r="F58">
        <v>19.950158999999999</v>
      </c>
      <c r="G58">
        <v>0</v>
      </c>
      <c r="H58">
        <v>1</v>
      </c>
      <c r="I58">
        <v>2.9</v>
      </c>
      <c r="J58" s="1">
        <v>90</v>
      </c>
      <c r="K58" s="1">
        <v>-120</v>
      </c>
      <c r="L58" s="1">
        <v>0</v>
      </c>
      <c r="M58" s="7" t="s">
        <v>371</v>
      </c>
      <c r="N58" t="s">
        <v>301</v>
      </c>
      <c r="O58" s="168">
        <v>2</v>
      </c>
      <c r="P58">
        <v>2</v>
      </c>
      <c r="Q58">
        <v>1</v>
      </c>
      <c r="R58">
        <v>1</v>
      </c>
      <c r="S58">
        <v>1</v>
      </c>
      <c r="T58">
        <v>0</v>
      </c>
      <c r="U58">
        <v>0</v>
      </c>
      <c r="V58">
        <v>0</v>
      </c>
      <c r="W58">
        <v>0</v>
      </c>
      <c r="X58">
        <v>0</v>
      </c>
      <c r="Y58">
        <v>0</v>
      </c>
      <c r="Z58">
        <v>0</v>
      </c>
      <c r="AA58">
        <v>0</v>
      </c>
      <c r="AB58">
        <v>0</v>
      </c>
      <c r="AC58">
        <v>0</v>
      </c>
      <c r="AD58">
        <v>1</v>
      </c>
    </row>
    <row r="59" spans="1:30" x14ac:dyDescent="0.3">
      <c r="A59" t="s">
        <v>415</v>
      </c>
      <c r="B59" t="s">
        <v>414</v>
      </c>
      <c r="C59" s="19" t="s">
        <v>315</v>
      </c>
      <c r="D59">
        <v>1</v>
      </c>
      <c r="E59">
        <v>30.746379999999998</v>
      </c>
      <c r="F59">
        <v>10.928444000000001</v>
      </c>
      <c r="G59">
        <v>2.9</v>
      </c>
      <c r="H59">
        <v>3.15</v>
      </c>
      <c r="I59">
        <v>2.9</v>
      </c>
      <c r="J59" s="1">
        <v>90</v>
      </c>
      <c r="K59" s="1">
        <v>-30</v>
      </c>
      <c r="L59" s="1">
        <v>0</v>
      </c>
      <c r="M59" s="7" t="s">
        <v>323</v>
      </c>
      <c r="N59" t="s">
        <v>301</v>
      </c>
      <c r="O59" s="168">
        <v>2</v>
      </c>
      <c r="P59">
        <v>2</v>
      </c>
      <c r="Q59">
        <v>1</v>
      </c>
      <c r="R59">
        <v>1</v>
      </c>
      <c r="S59">
        <v>1</v>
      </c>
      <c r="T59">
        <v>0</v>
      </c>
      <c r="U59">
        <v>0</v>
      </c>
      <c r="V59">
        <v>0</v>
      </c>
      <c r="W59">
        <v>0</v>
      </c>
      <c r="X59">
        <v>0</v>
      </c>
      <c r="Y59">
        <v>0</v>
      </c>
      <c r="Z59">
        <v>0</v>
      </c>
      <c r="AA59">
        <v>0</v>
      </c>
      <c r="AB59">
        <v>0</v>
      </c>
      <c r="AC59">
        <v>0</v>
      </c>
      <c r="AD59">
        <v>1</v>
      </c>
    </row>
    <row r="60" spans="1:30" x14ac:dyDescent="0.3">
      <c r="A60" t="s">
        <v>416</v>
      </c>
      <c r="B60" t="s">
        <v>414</v>
      </c>
      <c r="C60" s="19" t="s">
        <v>308</v>
      </c>
      <c r="D60">
        <v>1</v>
      </c>
      <c r="E60">
        <v>32.849359999999997</v>
      </c>
      <c r="F60">
        <v>8.2709119999999992</v>
      </c>
      <c r="G60">
        <v>2.9</v>
      </c>
      <c r="H60">
        <v>2.2288790000000001</v>
      </c>
      <c r="I60">
        <v>1.766583</v>
      </c>
      <c r="J60" s="1">
        <v>180</v>
      </c>
      <c r="K60" s="1">
        <v>180</v>
      </c>
      <c r="L60" s="1">
        <v>0</v>
      </c>
      <c r="M60" s="7" t="s">
        <v>303</v>
      </c>
      <c r="N60" t="s">
        <v>324</v>
      </c>
      <c r="O60" s="168">
        <v>2</v>
      </c>
      <c r="P60">
        <v>2</v>
      </c>
      <c r="Q60">
        <v>1</v>
      </c>
      <c r="R60">
        <v>1</v>
      </c>
      <c r="S60">
        <v>1</v>
      </c>
      <c r="T60">
        <v>0</v>
      </c>
      <c r="U60">
        <v>0</v>
      </c>
      <c r="V60">
        <v>0</v>
      </c>
      <c r="W60">
        <v>0</v>
      </c>
      <c r="X60">
        <v>0</v>
      </c>
      <c r="Y60">
        <v>0</v>
      </c>
      <c r="Z60">
        <v>0</v>
      </c>
      <c r="AA60">
        <v>0</v>
      </c>
      <c r="AB60">
        <v>0</v>
      </c>
      <c r="AC60">
        <v>0</v>
      </c>
      <c r="AD60">
        <v>1</v>
      </c>
    </row>
    <row r="61" spans="1:30" x14ac:dyDescent="0.3">
      <c r="A61" t="s">
        <v>417</v>
      </c>
      <c r="B61" t="s">
        <v>414</v>
      </c>
      <c r="C61" s="19" t="s">
        <v>228</v>
      </c>
      <c r="D61">
        <v>1</v>
      </c>
      <c r="E61">
        <v>33.474359999999997</v>
      </c>
      <c r="F61">
        <v>9.3534439999999996</v>
      </c>
      <c r="G61">
        <v>2.9</v>
      </c>
      <c r="H61">
        <v>1.25</v>
      </c>
      <c r="I61">
        <v>2.9</v>
      </c>
      <c r="J61" s="1">
        <v>90</v>
      </c>
      <c r="K61" s="1">
        <v>-120</v>
      </c>
      <c r="L61" s="1">
        <v>0</v>
      </c>
      <c r="M61" s="7" t="s">
        <v>418</v>
      </c>
      <c r="N61" t="s">
        <v>301</v>
      </c>
      <c r="O61" s="168">
        <v>2</v>
      </c>
      <c r="P61">
        <v>2</v>
      </c>
      <c r="Q61">
        <v>1</v>
      </c>
      <c r="R61">
        <v>1</v>
      </c>
      <c r="S61">
        <v>1</v>
      </c>
      <c r="T61">
        <v>0</v>
      </c>
      <c r="U61">
        <v>0</v>
      </c>
      <c r="V61">
        <v>0</v>
      </c>
      <c r="W61">
        <v>0</v>
      </c>
      <c r="X61">
        <v>0</v>
      </c>
      <c r="Y61">
        <v>0</v>
      </c>
      <c r="Z61">
        <v>0</v>
      </c>
      <c r="AA61">
        <v>0</v>
      </c>
      <c r="AB61">
        <v>0</v>
      </c>
      <c r="AC61">
        <v>0</v>
      </c>
      <c r="AD61">
        <v>1</v>
      </c>
    </row>
    <row r="62" spans="1:30" x14ac:dyDescent="0.3">
      <c r="A62" t="s">
        <v>420</v>
      </c>
      <c r="B62" t="s">
        <v>414</v>
      </c>
      <c r="C62" s="19" t="s">
        <v>335</v>
      </c>
      <c r="D62">
        <v>1</v>
      </c>
      <c r="E62">
        <v>30.746379999999998</v>
      </c>
      <c r="F62">
        <v>10.928444000000001</v>
      </c>
      <c r="G62">
        <v>2.9</v>
      </c>
      <c r="H62">
        <v>2.5000000000000001E-2</v>
      </c>
      <c r="I62">
        <v>2.9</v>
      </c>
      <c r="J62" s="1">
        <v>90</v>
      </c>
      <c r="K62" s="1">
        <v>-120</v>
      </c>
      <c r="L62" s="1">
        <v>0</v>
      </c>
      <c r="M62" s="7" t="s">
        <v>10</v>
      </c>
      <c r="N62" t="s">
        <v>316</v>
      </c>
      <c r="O62" s="168">
        <v>2</v>
      </c>
      <c r="P62">
        <v>2</v>
      </c>
      <c r="Q62">
        <v>1</v>
      </c>
      <c r="R62">
        <v>0.5</v>
      </c>
      <c r="S62">
        <v>1</v>
      </c>
      <c r="T62">
        <v>0</v>
      </c>
      <c r="U62">
        <v>0</v>
      </c>
      <c r="V62">
        <v>0</v>
      </c>
      <c r="W62">
        <v>0</v>
      </c>
      <c r="X62">
        <v>0</v>
      </c>
      <c r="Y62">
        <v>0</v>
      </c>
      <c r="Z62">
        <v>0</v>
      </c>
      <c r="AA62">
        <v>0</v>
      </c>
      <c r="AB62">
        <v>0</v>
      </c>
      <c r="AC62">
        <v>0</v>
      </c>
      <c r="AD62">
        <v>1</v>
      </c>
    </row>
    <row r="63" spans="1:30" x14ac:dyDescent="0.3">
      <c r="A63" t="s">
        <v>421</v>
      </c>
      <c r="B63" t="s">
        <v>414</v>
      </c>
      <c r="C63" s="19" t="s">
        <v>299</v>
      </c>
      <c r="D63">
        <v>1</v>
      </c>
      <c r="E63">
        <v>32.849359999999997</v>
      </c>
      <c r="F63">
        <v>8.2709119999999992</v>
      </c>
      <c r="G63">
        <v>2.9</v>
      </c>
      <c r="H63">
        <v>3.15</v>
      </c>
      <c r="I63">
        <v>2.9</v>
      </c>
      <c r="J63" s="1">
        <v>90</v>
      </c>
      <c r="K63" s="1">
        <v>150</v>
      </c>
      <c r="L63" s="1">
        <v>0</v>
      </c>
      <c r="M63" s="7" t="s">
        <v>422</v>
      </c>
      <c r="N63" t="s">
        <v>301</v>
      </c>
      <c r="O63" s="168">
        <v>2</v>
      </c>
      <c r="P63">
        <v>2</v>
      </c>
      <c r="Q63">
        <v>1</v>
      </c>
      <c r="R63">
        <v>1</v>
      </c>
      <c r="S63">
        <v>1</v>
      </c>
      <c r="T63">
        <v>0</v>
      </c>
      <c r="U63">
        <v>0</v>
      </c>
      <c r="V63">
        <v>0</v>
      </c>
      <c r="W63">
        <v>0</v>
      </c>
      <c r="X63">
        <v>0</v>
      </c>
      <c r="Y63">
        <v>0</v>
      </c>
      <c r="Z63">
        <v>0</v>
      </c>
      <c r="AA63">
        <v>0</v>
      </c>
      <c r="AB63">
        <v>0</v>
      </c>
      <c r="AC63">
        <v>0</v>
      </c>
      <c r="AD63">
        <v>1</v>
      </c>
    </row>
    <row r="64" spans="1:30" x14ac:dyDescent="0.3">
      <c r="A64" t="s">
        <v>423</v>
      </c>
      <c r="B64" t="s">
        <v>414</v>
      </c>
      <c r="C64" s="19" t="s">
        <v>335</v>
      </c>
      <c r="D64">
        <v>1</v>
      </c>
      <c r="E64">
        <v>30.733879999999999</v>
      </c>
      <c r="F64">
        <v>10.906793</v>
      </c>
      <c r="G64">
        <v>2.9</v>
      </c>
      <c r="H64">
        <v>1.2250000000000001</v>
      </c>
      <c r="I64">
        <v>2.9</v>
      </c>
      <c r="J64" s="1">
        <v>90</v>
      </c>
      <c r="K64" s="1">
        <v>-120</v>
      </c>
      <c r="L64" s="1">
        <v>0</v>
      </c>
      <c r="M64" s="7" t="s">
        <v>424</v>
      </c>
      <c r="N64" t="s">
        <v>306</v>
      </c>
      <c r="O64" s="168">
        <v>2</v>
      </c>
      <c r="P64">
        <v>2</v>
      </c>
      <c r="Q64">
        <v>1</v>
      </c>
      <c r="R64">
        <v>1</v>
      </c>
      <c r="S64">
        <v>1</v>
      </c>
      <c r="T64">
        <v>0</v>
      </c>
      <c r="U64">
        <v>0</v>
      </c>
      <c r="V64">
        <v>0</v>
      </c>
      <c r="W64">
        <v>0</v>
      </c>
      <c r="X64">
        <v>0</v>
      </c>
      <c r="Y64">
        <v>0</v>
      </c>
      <c r="Z64">
        <v>0</v>
      </c>
      <c r="AA64">
        <v>0</v>
      </c>
      <c r="AB64">
        <v>0</v>
      </c>
      <c r="AC64">
        <v>0</v>
      </c>
      <c r="AD64">
        <v>1</v>
      </c>
    </row>
    <row r="65" spans="1:30" x14ac:dyDescent="0.3">
      <c r="A65" t="s">
        <v>425</v>
      </c>
      <c r="B65" t="s">
        <v>414</v>
      </c>
      <c r="C65" s="19" t="s">
        <v>322</v>
      </c>
      <c r="D65">
        <v>1</v>
      </c>
      <c r="E65">
        <v>30.746379999999998</v>
      </c>
      <c r="F65">
        <v>10.928444000000001</v>
      </c>
      <c r="G65">
        <v>5.8</v>
      </c>
      <c r="H65">
        <v>2.2288790000000001</v>
      </c>
      <c r="I65">
        <v>1.766583</v>
      </c>
      <c r="J65" s="1">
        <v>0</v>
      </c>
      <c r="K65" s="1">
        <v>180</v>
      </c>
      <c r="L65" s="1">
        <v>0</v>
      </c>
      <c r="M65" s="7" t="s">
        <v>426</v>
      </c>
      <c r="N65" t="s">
        <v>324</v>
      </c>
      <c r="O65" s="168">
        <v>2</v>
      </c>
      <c r="P65">
        <v>2</v>
      </c>
      <c r="Q65">
        <v>1</v>
      </c>
      <c r="R65">
        <v>1</v>
      </c>
      <c r="S65">
        <v>1</v>
      </c>
      <c r="T65">
        <v>0</v>
      </c>
      <c r="U65">
        <v>0</v>
      </c>
      <c r="V65">
        <v>0</v>
      </c>
      <c r="W65">
        <v>0</v>
      </c>
      <c r="X65">
        <v>0</v>
      </c>
      <c r="Y65">
        <v>0</v>
      </c>
      <c r="Z65">
        <v>0</v>
      </c>
      <c r="AA65">
        <v>0</v>
      </c>
      <c r="AB65">
        <v>0</v>
      </c>
      <c r="AC65">
        <v>0</v>
      </c>
      <c r="AD65">
        <v>1</v>
      </c>
    </row>
    <row r="66" spans="1:30" x14ac:dyDescent="0.3">
      <c r="A66" t="s">
        <v>427</v>
      </c>
      <c r="B66" t="s">
        <v>355</v>
      </c>
      <c r="C66" s="19" t="s">
        <v>335</v>
      </c>
      <c r="D66">
        <v>1</v>
      </c>
      <c r="E66">
        <v>11.695311</v>
      </c>
      <c r="F66">
        <v>18.781023999999999</v>
      </c>
      <c r="G66">
        <v>0</v>
      </c>
      <c r="H66">
        <v>4.9000000000000004</v>
      </c>
      <c r="I66">
        <v>2.9</v>
      </c>
      <c r="J66" s="1">
        <v>90</v>
      </c>
      <c r="K66" s="1">
        <v>-120</v>
      </c>
      <c r="L66" s="1">
        <v>0</v>
      </c>
      <c r="M66" s="7" t="s">
        <v>400</v>
      </c>
      <c r="N66" t="s">
        <v>301</v>
      </c>
      <c r="O66" s="168">
        <v>2</v>
      </c>
      <c r="P66">
        <v>2</v>
      </c>
      <c r="Q66">
        <v>1</v>
      </c>
      <c r="R66">
        <v>1</v>
      </c>
      <c r="S66">
        <v>1</v>
      </c>
      <c r="T66">
        <v>0</v>
      </c>
      <c r="U66">
        <v>0</v>
      </c>
      <c r="V66">
        <v>0</v>
      </c>
      <c r="W66">
        <v>0</v>
      </c>
      <c r="X66">
        <v>0</v>
      </c>
      <c r="Y66">
        <v>0</v>
      </c>
      <c r="Z66">
        <v>0</v>
      </c>
      <c r="AA66">
        <v>0</v>
      </c>
      <c r="AB66">
        <v>0</v>
      </c>
      <c r="AC66">
        <v>0</v>
      </c>
      <c r="AD66">
        <v>1</v>
      </c>
    </row>
    <row r="67" spans="1:30" x14ac:dyDescent="0.3">
      <c r="A67" t="s">
        <v>428</v>
      </c>
      <c r="B67" t="s">
        <v>355</v>
      </c>
      <c r="C67" s="19" t="s">
        <v>228</v>
      </c>
      <c r="D67">
        <v>1</v>
      </c>
      <c r="E67">
        <v>15.913707</v>
      </c>
      <c r="F67">
        <v>10.6875</v>
      </c>
      <c r="G67">
        <v>0</v>
      </c>
      <c r="H67">
        <v>4.9000000000000004</v>
      </c>
      <c r="I67">
        <v>2.9</v>
      </c>
      <c r="J67" s="1">
        <v>90</v>
      </c>
      <c r="K67" s="1">
        <v>60</v>
      </c>
      <c r="L67" s="1">
        <v>0</v>
      </c>
      <c r="M67" s="7" t="s">
        <v>336</v>
      </c>
      <c r="N67" t="s">
        <v>301</v>
      </c>
      <c r="O67" s="168">
        <v>2</v>
      </c>
      <c r="P67">
        <v>2</v>
      </c>
      <c r="Q67">
        <v>1</v>
      </c>
      <c r="R67">
        <v>1</v>
      </c>
      <c r="S67">
        <v>1</v>
      </c>
      <c r="T67">
        <v>0</v>
      </c>
      <c r="U67">
        <v>0</v>
      </c>
      <c r="V67">
        <v>0</v>
      </c>
      <c r="W67">
        <v>0</v>
      </c>
      <c r="X67">
        <v>0</v>
      </c>
      <c r="Y67">
        <v>0</v>
      </c>
      <c r="Z67">
        <v>0</v>
      </c>
      <c r="AA67">
        <v>0</v>
      </c>
      <c r="AB67">
        <v>0</v>
      </c>
      <c r="AC67">
        <v>0</v>
      </c>
      <c r="AD67">
        <v>1</v>
      </c>
    </row>
    <row r="68" spans="1:30" x14ac:dyDescent="0.3">
      <c r="A68" t="s">
        <v>429</v>
      </c>
      <c r="B68" t="s">
        <v>355</v>
      </c>
      <c r="C68" s="19" t="s">
        <v>308</v>
      </c>
      <c r="D68">
        <v>1</v>
      </c>
      <c r="E68">
        <v>15.913707</v>
      </c>
      <c r="F68">
        <v>10.6875</v>
      </c>
      <c r="G68">
        <v>0</v>
      </c>
      <c r="H68">
        <v>6.5197929999999999</v>
      </c>
      <c r="I68">
        <v>5.786994</v>
      </c>
      <c r="J68" s="1">
        <v>180</v>
      </c>
      <c r="K68" s="1">
        <v>180</v>
      </c>
      <c r="L68" s="1">
        <v>0</v>
      </c>
      <c r="M68" s="7" t="s">
        <v>69</v>
      </c>
      <c r="N68" t="s">
        <v>309</v>
      </c>
      <c r="O68" s="168">
        <v>2</v>
      </c>
      <c r="P68">
        <v>2</v>
      </c>
      <c r="Q68">
        <v>1</v>
      </c>
      <c r="R68">
        <v>1</v>
      </c>
      <c r="S68">
        <v>1</v>
      </c>
      <c r="T68">
        <v>0</v>
      </c>
      <c r="U68">
        <v>0</v>
      </c>
      <c r="V68">
        <v>0</v>
      </c>
      <c r="W68">
        <v>0</v>
      </c>
      <c r="X68">
        <v>0</v>
      </c>
      <c r="Y68">
        <v>0</v>
      </c>
      <c r="Z68">
        <v>0</v>
      </c>
      <c r="AA68">
        <v>0</v>
      </c>
      <c r="AB68">
        <v>0</v>
      </c>
      <c r="AC68">
        <v>0</v>
      </c>
      <c r="AD68">
        <v>1</v>
      </c>
    </row>
    <row r="69" spans="1:30" x14ac:dyDescent="0.3">
      <c r="A69" t="s">
        <v>430</v>
      </c>
      <c r="B69" t="s">
        <v>355</v>
      </c>
      <c r="C69" s="19" t="s">
        <v>315</v>
      </c>
      <c r="D69">
        <v>1</v>
      </c>
      <c r="E69">
        <v>11.695311</v>
      </c>
      <c r="F69">
        <v>18.781023999999999</v>
      </c>
      <c r="G69">
        <v>0</v>
      </c>
      <c r="H69">
        <v>2.7</v>
      </c>
      <c r="I69">
        <v>2.9</v>
      </c>
      <c r="J69" s="1">
        <v>90</v>
      </c>
      <c r="K69" s="1">
        <v>150</v>
      </c>
      <c r="L69" s="1">
        <v>0</v>
      </c>
      <c r="M69" s="7" t="s">
        <v>348</v>
      </c>
      <c r="N69" t="s">
        <v>301</v>
      </c>
      <c r="O69" s="168">
        <v>2</v>
      </c>
      <c r="P69">
        <v>2</v>
      </c>
      <c r="Q69">
        <v>1</v>
      </c>
      <c r="R69">
        <v>1</v>
      </c>
      <c r="S69">
        <v>1</v>
      </c>
      <c r="T69">
        <v>0</v>
      </c>
      <c r="U69">
        <v>0</v>
      </c>
      <c r="V69">
        <v>0</v>
      </c>
      <c r="W69">
        <v>0</v>
      </c>
      <c r="X69">
        <v>0</v>
      </c>
      <c r="Y69">
        <v>0</v>
      </c>
      <c r="Z69">
        <v>0</v>
      </c>
      <c r="AA69">
        <v>0</v>
      </c>
      <c r="AB69">
        <v>0</v>
      </c>
      <c r="AC69">
        <v>0</v>
      </c>
      <c r="AD69">
        <v>1</v>
      </c>
    </row>
    <row r="70" spans="1:30" x14ac:dyDescent="0.3">
      <c r="A70" t="s">
        <v>431</v>
      </c>
      <c r="B70" t="s">
        <v>355</v>
      </c>
      <c r="C70" s="19" t="s">
        <v>299</v>
      </c>
      <c r="D70">
        <v>1</v>
      </c>
      <c r="E70">
        <v>9.2453109999999992</v>
      </c>
      <c r="F70">
        <v>14.5375</v>
      </c>
      <c r="G70">
        <v>0</v>
      </c>
      <c r="H70">
        <v>5.6422970000000001</v>
      </c>
      <c r="I70">
        <v>2.1250209999999998</v>
      </c>
      <c r="J70" s="1">
        <v>90</v>
      </c>
      <c r="K70" s="1">
        <v>-30</v>
      </c>
      <c r="L70" s="1">
        <v>0</v>
      </c>
      <c r="M70" s="7" t="s">
        <v>10</v>
      </c>
      <c r="N70" t="s">
        <v>316</v>
      </c>
      <c r="O70" s="168">
        <v>2</v>
      </c>
      <c r="P70">
        <v>2</v>
      </c>
      <c r="Q70">
        <v>1</v>
      </c>
      <c r="R70">
        <v>0.5</v>
      </c>
      <c r="S70">
        <v>1</v>
      </c>
      <c r="T70">
        <v>0</v>
      </c>
      <c r="U70">
        <v>0</v>
      </c>
      <c r="V70">
        <v>0</v>
      </c>
      <c r="W70">
        <v>0</v>
      </c>
      <c r="X70">
        <v>0</v>
      </c>
      <c r="Y70">
        <v>0</v>
      </c>
      <c r="Z70">
        <v>0</v>
      </c>
      <c r="AA70">
        <v>0</v>
      </c>
      <c r="AB70">
        <v>0</v>
      </c>
      <c r="AC70">
        <v>0</v>
      </c>
      <c r="AD70">
        <v>1</v>
      </c>
    </row>
    <row r="71" spans="1:30" x14ac:dyDescent="0.3">
      <c r="A71" t="s">
        <v>433</v>
      </c>
      <c r="B71" t="s">
        <v>355</v>
      </c>
      <c r="C71" s="19" t="s">
        <v>322</v>
      </c>
      <c r="D71">
        <v>1</v>
      </c>
      <c r="E71">
        <v>11.695311</v>
      </c>
      <c r="F71">
        <v>18.781023999999999</v>
      </c>
      <c r="G71">
        <v>2.9</v>
      </c>
      <c r="H71">
        <v>6.5197929999999999</v>
      </c>
      <c r="I71">
        <v>5.786994</v>
      </c>
      <c r="J71" s="1">
        <v>0</v>
      </c>
      <c r="K71" s="1">
        <v>180</v>
      </c>
      <c r="L71" s="1">
        <v>0</v>
      </c>
      <c r="M71" s="7" t="s">
        <v>434</v>
      </c>
      <c r="N71" t="s">
        <v>324</v>
      </c>
      <c r="O71" s="168">
        <v>2</v>
      </c>
      <c r="P71">
        <v>2</v>
      </c>
      <c r="Q71">
        <v>1</v>
      </c>
      <c r="R71">
        <v>1</v>
      </c>
      <c r="S71">
        <v>1</v>
      </c>
      <c r="T71">
        <v>0</v>
      </c>
      <c r="U71">
        <v>0</v>
      </c>
      <c r="V71">
        <v>0</v>
      </c>
      <c r="W71">
        <v>0</v>
      </c>
      <c r="X71">
        <v>0</v>
      </c>
      <c r="Y71">
        <v>0</v>
      </c>
      <c r="Z71">
        <v>0</v>
      </c>
      <c r="AA71">
        <v>0</v>
      </c>
      <c r="AB71">
        <v>0</v>
      </c>
      <c r="AC71">
        <v>0</v>
      </c>
      <c r="AD71">
        <v>1</v>
      </c>
    </row>
    <row r="72" spans="1:30" x14ac:dyDescent="0.3">
      <c r="A72" t="s">
        <v>435</v>
      </c>
      <c r="B72" t="s">
        <v>355</v>
      </c>
      <c r="C72" s="19" t="s">
        <v>315</v>
      </c>
      <c r="D72">
        <v>1</v>
      </c>
      <c r="E72">
        <v>15.354269</v>
      </c>
      <c r="F72">
        <v>16.668524000000001</v>
      </c>
      <c r="G72">
        <v>0</v>
      </c>
      <c r="H72">
        <v>3.4750000000000001</v>
      </c>
      <c r="I72">
        <v>2.9</v>
      </c>
      <c r="J72" s="1">
        <v>90</v>
      </c>
      <c r="K72" s="1">
        <v>-30</v>
      </c>
      <c r="L72" s="1">
        <v>0</v>
      </c>
      <c r="M72" s="7" t="s">
        <v>363</v>
      </c>
      <c r="N72" t="s">
        <v>301</v>
      </c>
      <c r="O72" s="168">
        <v>2</v>
      </c>
      <c r="P72">
        <v>2</v>
      </c>
      <c r="Q72">
        <v>1</v>
      </c>
      <c r="R72">
        <v>1</v>
      </c>
      <c r="S72">
        <v>1</v>
      </c>
      <c r="T72">
        <v>0</v>
      </c>
      <c r="U72">
        <v>0</v>
      </c>
      <c r="V72">
        <v>0</v>
      </c>
      <c r="W72">
        <v>0</v>
      </c>
      <c r="X72">
        <v>0</v>
      </c>
      <c r="Y72">
        <v>0</v>
      </c>
      <c r="Z72">
        <v>0</v>
      </c>
      <c r="AA72">
        <v>0</v>
      </c>
      <c r="AB72">
        <v>0</v>
      </c>
      <c r="AC72">
        <v>0</v>
      </c>
      <c r="AD72">
        <v>1</v>
      </c>
    </row>
    <row r="73" spans="1:30" x14ac:dyDescent="0.3">
      <c r="A73" t="s">
        <v>436</v>
      </c>
      <c r="B73" t="s">
        <v>355</v>
      </c>
      <c r="C73" s="19" t="s">
        <v>315</v>
      </c>
      <c r="D73">
        <v>1</v>
      </c>
      <c r="E73">
        <v>14.033580000000001</v>
      </c>
      <c r="F73">
        <v>17.431024000000001</v>
      </c>
      <c r="G73">
        <v>0</v>
      </c>
      <c r="H73">
        <v>1.5249999999999999</v>
      </c>
      <c r="I73">
        <v>2.9</v>
      </c>
      <c r="J73" s="1">
        <v>90</v>
      </c>
      <c r="K73" s="1">
        <v>-30</v>
      </c>
      <c r="L73" s="1">
        <v>0</v>
      </c>
      <c r="M73" s="7" t="s">
        <v>343</v>
      </c>
      <c r="N73" t="s">
        <v>301</v>
      </c>
      <c r="O73" s="168">
        <v>2</v>
      </c>
      <c r="P73">
        <v>2</v>
      </c>
      <c r="Q73">
        <v>1</v>
      </c>
      <c r="R73">
        <v>1</v>
      </c>
      <c r="S73">
        <v>1</v>
      </c>
      <c r="T73">
        <v>0</v>
      </c>
      <c r="U73">
        <v>0</v>
      </c>
      <c r="V73">
        <v>0</v>
      </c>
      <c r="W73">
        <v>0</v>
      </c>
      <c r="X73">
        <v>0</v>
      </c>
      <c r="Y73">
        <v>0</v>
      </c>
      <c r="Z73">
        <v>0</v>
      </c>
      <c r="AA73">
        <v>0</v>
      </c>
      <c r="AB73">
        <v>0</v>
      </c>
      <c r="AC73">
        <v>0</v>
      </c>
      <c r="AD73">
        <v>1</v>
      </c>
    </row>
    <row r="74" spans="1:30" x14ac:dyDescent="0.3">
      <c r="A74" t="s">
        <v>438</v>
      </c>
      <c r="B74" t="s">
        <v>305</v>
      </c>
      <c r="C74" s="19" t="s">
        <v>315</v>
      </c>
      <c r="D74">
        <v>1</v>
      </c>
      <c r="E74">
        <v>30.323858999999999</v>
      </c>
      <c r="F74">
        <v>15.704586000000001</v>
      </c>
      <c r="G74">
        <v>0</v>
      </c>
      <c r="H74">
        <v>0.49601499999999998</v>
      </c>
      <c r="I74">
        <v>2.9</v>
      </c>
      <c r="J74" s="1">
        <v>90</v>
      </c>
      <c r="K74" s="1">
        <v>150</v>
      </c>
      <c r="L74" s="1">
        <v>0</v>
      </c>
      <c r="M74" s="7" t="s">
        <v>10</v>
      </c>
      <c r="N74" t="s">
        <v>316</v>
      </c>
      <c r="O74" s="168">
        <v>2</v>
      </c>
      <c r="P74">
        <v>2</v>
      </c>
      <c r="Q74">
        <v>1</v>
      </c>
      <c r="R74">
        <v>0.5</v>
      </c>
      <c r="S74">
        <v>1</v>
      </c>
      <c r="T74">
        <v>0</v>
      </c>
      <c r="U74">
        <v>0</v>
      </c>
      <c r="V74">
        <v>0</v>
      </c>
      <c r="W74">
        <v>0</v>
      </c>
      <c r="X74">
        <v>0</v>
      </c>
      <c r="Y74">
        <v>0</v>
      </c>
      <c r="Z74">
        <v>0</v>
      </c>
      <c r="AA74">
        <v>0</v>
      </c>
      <c r="AB74">
        <v>0</v>
      </c>
      <c r="AC74">
        <v>0</v>
      </c>
      <c r="AD74">
        <v>1</v>
      </c>
    </row>
    <row r="75" spans="1:30" x14ac:dyDescent="0.3">
      <c r="A75" t="s">
        <v>439</v>
      </c>
      <c r="B75" t="s">
        <v>305</v>
      </c>
      <c r="C75" s="19" t="s">
        <v>335</v>
      </c>
      <c r="D75">
        <v>1</v>
      </c>
      <c r="E75">
        <v>28.522887999999998</v>
      </c>
      <c r="F75">
        <v>14.377241</v>
      </c>
      <c r="G75">
        <v>0</v>
      </c>
      <c r="H75">
        <v>1.9</v>
      </c>
      <c r="I75">
        <v>2.9</v>
      </c>
      <c r="J75" s="1">
        <v>90</v>
      </c>
      <c r="K75" s="1">
        <v>-120</v>
      </c>
      <c r="L75" s="1">
        <v>0</v>
      </c>
      <c r="M75" s="7" t="s">
        <v>10</v>
      </c>
      <c r="N75" t="s">
        <v>316</v>
      </c>
      <c r="O75" s="168">
        <v>2</v>
      </c>
      <c r="P75">
        <v>2</v>
      </c>
      <c r="Q75">
        <v>1</v>
      </c>
      <c r="R75">
        <v>0.5</v>
      </c>
      <c r="S75">
        <v>1</v>
      </c>
      <c r="T75">
        <v>0</v>
      </c>
      <c r="U75">
        <v>0</v>
      </c>
      <c r="V75">
        <v>0</v>
      </c>
      <c r="W75">
        <v>0</v>
      </c>
      <c r="X75">
        <v>0</v>
      </c>
      <c r="Y75">
        <v>0</v>
      </c>
      <c r="Z75">
        <v>0</v>
      </c>
      <c r="AA75">
        <v>0</v>
      </c>
      <c r="AB75">
        <v>0</v>
      </c>
      <c r="AC75">
        <v>0</v>
      </c>
      <c r="AD75">
        <v>1</v>
      </c>
    </row>
    <row r="76" spans="1:30" x14ac:dyDescent="0.3">
      <c r="A76" t="s">
        <v>441</v>
      </c>
      <c r="B76" t="s">
        <v>305</v>
      </c>
      <c r="C76" s="19" t="s">
        <v>335</v>
      </c>
      <c r="D76">
        <v>1</v>
      </c>
      <c r="E76">
        <v>28.869298000000001</v>
      </c>
      <c r="F76">
        <v>14.177241</v>
      </c>
      <c r="G76">
        <v>0</v>
      </c>
      <c r="H76">
        <v>2.0499999999999998</v>
      </c>
      <c r="I76">
        <v>2.9</v>
      </c>
      <c r="J76" s="1">
        <v>90</v>
      </c>
      <c r="K76" s="1">
        <v>60</v>
      </c>
      <c r="L76" s="1">
        <v>0</v>
      </c>
      <c r="M76" s="7" t="s">
        <v>330</v>
      </c>
      <c r="N76" t="s">
        <v>301</v>
      </c>
      <c r="O76" s="168">
        <v>2</v>
      </c>
      <c r="P76">
        <v>2</v>
      </c>
      <c r="Q76">
        <v>1</v>
      </c>
      <c r="R76">
        <v>1</v>
      </c>
      <c r="S76">
        <v>1</v>
      </c>
      <c r="T76">
        <v>0</v>
      </c>
      <c r="U76">
        <v>0</v>
      </c>
      <c r="V76">
        <v>0</v>
      </c>
      <c r="W76">
        <v>0</v>
      </c>
      <c r="X76">
        <v>0</v>
      </c>
      <c r="Y76">
        <v>0</v>
      </c>
      <c r="Z76">
        <v>0</v>
      </c>
      <c r="AA76">
        <v>0</v>
      </c>
      <c r="AB76">
        <v>0</v>
      </c>
      <c r="AC76">
        <v>0</v>
      </c>
      <c r="AD76">
        <v>1</v>
      </c>
    </row>
    <row r="77" spans="1:30" x14ac:dyDescent="0.3">
      <c r="A77" t="s">
        <v>442</v>
      </c>
      <c r="B77" t="s">
        <v>305</v>
      </c>
      <c r="C77" s="19" t="s">
        <v>315</v>
      </c>
      <c r="D77">
        <v>1</v>
      </c>
      <c r="E77">
        <v>28.522887999999998</v>
      </c>
      <c r="F77">
        <v>14.377241</v>
      </c>
      <c r="G77">
        <v>0</v>
      </c>
      <c r="H77">
        <v>0.4</v>
      </c>
      <c r="I77">
        <v>2.9</v>
      </c>
      <c r="J77" s="1">
        <v>90</v>
      </c>
      <c r="K77" s="1">
        <v>-30</v>
      </c>
      <c r="L77" s="1">
        <v>0</v>
      </c>
      <c r="M77" s="7" t="s">
        <v>330</v>
      </c>
      <c r="N77" t="s">
        <v>301</v>
      </c>
      <c r="O77" s="168">
        <v>2</v>
      </c>
      <c r="P77">
        <v>2</v>
      </c>
      <c r="Q77">
        <v>1</v>
      </c>
      <c r="R77">
        <v>1</v>
      </c>
      <c r="S77">
        <v>1</v>
      </c>
      <c r="T77">
        <v>0</v>
      </c>
      <c r="U77">
        <v>0</v>
      </c>
      <c r="V77">
        <v>0</v>
      </c>
      <c r="W77">
        <v>0</v>
      </c>
      <c r="X77">
        <v>0</v>
      </c>
      <c r="Y77">
        <v>0</v>
      </c>
      <c r="Z77">
        <v>0</v>
      </c>
      <c r="AA77">
        <v>0</v>
      </c>
      <c r="AB77">
        <v>0</v>
      </c>
      <c r="AC77">
        <v>0</v>
      </c>
      <c r="AD77">
        <v>1</v>
      </c>
    </row>
    <row r="78" spans="1:30" x14ac:dyDescent="0.3">
      <c r="A78" t="s">
        <v>443</v>
      </c>
      <c r="B78" t="s">
        <v>305</v>
      </c>
      <c r="C78" s="19" t="s">
        <v>299</v>
      </c>
      <c r="D78">
        <v>1</v>
      </c>
      <c r="E78">
        <v>30.733879999999999</v>
      </c>
      <c r="F78">
        <v>10.906793</v>
      </c>
      <c r="G78">
        <v>0</v>
      </c>
      <c r="H78">
        <v>3.65</v>
      </c>
      <c r="I78">
        <v>2.9</v>
      </c>
      <c r="J78" s="1">
        <v>90</v>
      </c>
      <c r="K78" s="1">
        <v>150</v>
      </c>
      <c r="L78" s="1">
        <v>0</v>
      </c>
      <c r="M78" s="7" t="s">
        <v>444</v>
      </c>
      <c r="N78" t="s">
        <v>301</v>
      </c>
      <c r="O78" s="168">
        <v>2</v>
      </c>
      <c r="P78">
        <v>2</v>
      </c>
      <c r="Q78">
        <v>1</v>
      </c>
      <c r="R78">
        <v>1</v>
      </c>
      <c r="S78">
        <v>1</v>
      </c>
      <c r="T78">
        <v>0</v>
      </c>
      <c r="U78">
        <v>0</v>
      </c>
      <c r="V78">
        <v>0</v>
      </c>
      <c r="W78">
        <v>0</v>
      </c>
      <c r="X78">
        <v>0</v>
      </c>
      <c r="Y78">
        <v>0</v>
      </c>
      <c r="Z78">
        <v>0</v>
      </c>
      <c r="AA78">
        <v>0</v>
      </c>
      <c r="AB78">
        <v>0</v>
      </c>
      <c r="AC78">
        <v>0</v>
      </c>
      <c r="AD78">
        <v>1</v>
      </c>
    </row>
    <row r="79" spans="1:30" x14ac:dyDescent="0.3">
      <c r="A79" t="s">
        <v>445</v>
      </c>
      <c r="B79" t="s">
        <v>305</v>
      </c>
      <c r="C79" s="19" t="s">
        <v>322</v>
      </c>
      <c r="D79">
        <v>1</v>
      </c>
      <c r="E79">
        <v>29.894297999999999</v>
      </c>
      <c r="F79">
        <v>15.952593</v>
      </c>
      <c r="G79">
        <v>2.9</v>
      </c>
      <c r="H79">
        <v>3.7202890000000002</v>
      </c>
      <c r="I79">
        <v>3.6549580000000002</v>
      </c>
      <c r="J79" s="1">
        <v>0</v>
      </c>
      <c r="K79" s="1">
        <v>180</v>
      </c>
      <c r="L79" s="1">
        <v>0</v>
      </c>
      <c r="M79" s="7" t="s">
        <v>446</v>
      </c>
      <c r="N79" t="s">
        <v>324</v>
      </c>
      <c r="O79" s="168">
        <v>2</v>
      </c>
      <c r="P79">
        <v>2</v>
      </c>
      <c r="Q79">
        <v>1</v>
      </c>
      <c r="R79">
        <v>1</v>
      </c>
      <c r="S79">
        <v>1</v>
      </c>
      <c r="T79">
        <v>0</v>
      </c>
      <c r="U79">
        <v>0</v>
      </c>
      <c r="V79">
        <v>0</v>
      </c>
      <c r="W79">
        <v>0</v>
      </c>
      <c r="X79">
        <v>0</v>
      </c>
      <c r="Y79">
        <v>0</v>
      </c>
      <c r="Z79">
        <v>0</v>
      </c>
      <c r="AA79">
        <v>0</v>
      </c>
      <c r="AB79">
        <v>0</v>
      </c>
      <c r="AC79">
        <v>0</v>
      </c>
      <c r="AD79">
        <v>1</v>
      </c>
    </row>
    <row r="80" spans="1:30" x14ac:dyDescent="0.3">
      <c r="A80" t="s">
        <v>447</v>
      </c>
      <c r="B80" t="s">
        <v>305</v>
      </c>
      <c r="C80" s="19" t="s">
        <v>335</v>
      </c>
      <c r="D80">
        <v>1</v>
      </c>
      <c r="E80">
        <v>32.708880000000001</v>
      </c>
      <c r="F80">
        <v>14.327593</v>
      </c>
      <c r="G80">
        <v>0</v>
      </c>
      <c r="H80">
        <v>3.95</v>
      </c>
      <c r="I80">
        <v>2.9</v>
      </c>
      <c r="J80" s="1">
        <v>90</v>
      </c>
      <c r="K80" s="1">
        <v>-120</v>
      </c>
      <c r="L80" s="1">
        <v>0</v>
      </c>
      <c r="M80" s="7" t="s">
        <v>297</v>
      </c>
      <c r="N80" t="s">
        <v>306</v>
      </c>
      <c r="O80" s="168">
        <v>2</v>
      </c>
      <c r="P80">
        <v>2</v>
      </c>
      <c r="Q80">
        <v>1</v>
      </c>
      <c r="R80">
        <v>1</v>
      </c>
      <c r="S80">
        <v>1</v>
      </c>
      <c r="T80">
        <v>0</v>
      </c>
      <c r="U80">
        <v>0</v>
      </c>
      <c r="V80">
        <v>0</v>
      </c>
      <c r="W80">
        <v>0</v>
      </c>
      <c r="X80">
        <v>0</v>
      </c>
      <c r="Y80">
        <v>0</v>
      </c>
      <c r="Z80">
        <v>0</v>
      </c>
      <c r="AA80">
        <v>0</v>
      </c>
      <c r="AB80">
        <v>0</v>
      </c>
      <c r="AC80">
        <v>0</v>
      </c>
      <c r="AD80">
        <v>1</v>
      </c>
    </row>
    <row r="81" spans="1:30" x14ac:dyDescent="0.3">
      <c r="A81" t="s">
        <v>448</v>
      </c>
      <c r="B81" t="s">
        <v>305</v>
      </c>
      <c r="C81" s="19" t="s">
        <v>308</v>
      </c>
      <c r="D81">
        <v>1</v>
      </c>
      <c r="E81">
        <v>30.733879999999999</v>
      </c>
      <c r="F81">
        <v>10.906793</v>
      </c>
      <c r="G81">
        <v>0</v>
      </c>
      <c r="H81">
        <v>3.7202890000000002</v>
      </c>
      <c r="I81">
        <v>3.6549580000000002</v>
      </c>
      <c r="J81" s="1">
        <v>180</v>
      </c>
      <c r="K81" s="1">
        <v>0</v>
      </c>
      <c r="L81" s="1">
        <v>0</v>
      </c>
      <c r="M81" s="7" t="s">
        <v>69</v>
      </c>
      <c r="N81" t="s">
        <v>309</v>
      </c>
      <c r="O81" s="168">
        <v>2</v>
      </c>
      <c r="P81">
        <v>2</v>
      </c>
      <c r="Q81">
        <v>1</v>
      </c>
      <c r="R81">
        <v>1</v>
      </c>
      <c r="S81">
        <v>1</v>
      </c>
      <c r="T81">
        <v>0</v>
      </c>
      <c r="U81">
        <v>0</v>
      </c>
      <c r="V81">
        <v>0</v>
      </c>
      <c r="W81">
        <v>0</v>
      </c>
      <c r="X81">
        <v>0</v>
      </c>
      <c r="Y81">
        <v>0</v>
      </c>
      <c r="Z81">
        <v>0</v>
      </c>
      <c r="AA81">
        <v>0</v>
      </c>
      <c r="AB81">
        <v>0</v>
      </c>
      <c r="AC81">
        <v>0</v>
      </c>
      <c r="AD81">
        <v>1</v>
      </c>
    </row>
    <row r="82" spans="1:30" x14ac:dyDescent="0.3">
      <c r="A82" t="s">
        <v>449</v>
      </c>
      <c r="B82" t="s">
        <v>305</v>
      </c>
      <c r="C82" s="19" t="s">
        <v>315</v>
      </c>
      <c r="D82">
        <v>1</v>
      </c>
      <c r="E82">
        <v>32.708880000000001</v>
      </c>
      <c r="F82">
        <v>14.327593</v>
      </c>
      <c r="G82">
        <v>0</v>
      </c>
      <c r="H82">
        <v>2.7539850000000001</v>
      </c>
      <c r="I82">
        <v>2.9</v>
      </c>
      <c r="J82" s="1">
        <v>90</v>
      </c>
      <c r="K82" s="1">
        <v>150</v>
      </c>
      <c r="L82" s="1">
        <v>0</v>
      </c>
      <c r="M82" s="7" t="s">
        <v>10</v>
      </c>
      <c r="N82" t="s">
        <v>316</v>
      </c>
      <c r="O82" s="168">
        <v>2</v>
      </c>
      <c r="P82">
        <v>2</v>
      </c>
      <c r="Q82">
        <v>1</v>
      </c>
      <c r="R82">
        <v>0.5</v>
      </c>
      <c r="S82">
        <v>1</v>
      </c>
      <c r="T82">
        <v>0</v>
      </c>
      <c r="U82">
        <v>0</v>
      </c>
      <c r="V82">
        <v>0</v>
      </c>
      <c r="W82">
        <v>0</v>
      </c>
      <c r="X82">
        <v>0</v>
      </c>
      <c r="Y82">
        <v>0</v>
      </c>
      <c r="Z82">
        <v>0</v>
      </c>
      <c r="AA82">
        <v>0</v>
      </c>
      <c r="AB82">
        <v>0</v>
      </c>
      <c r="AC82">
        <v>0</v>
      </c>
      <c r="AD82">
        <v>1</v>
      </c>
    </row>
    <row r="83" spans="1:30" x14ac:dyDescent="0.3">
      <c r="A83" t="s">
        <v>451</v>
      </c>
      <c r="B83" t="s">
        <v>394</v>
      </c>
      <c r="C83" s="19" t="s">
        <v>228</v>
      </c>
      <c r="D83">
        <v>1</v>
      </c>
      <c r="E83">
        <v>10.406727999999999</v>
      </c>
      <c r="F83">
        <v>19.929133</v>
      </c>
      <c r="G83">
        <v>0</v>
      </c>
      <c r="H83">
        <v>3.6</v>
      </c>
      <c r="I83">
        <v>2.9</v>
      </c>
      <c r="J83" s="1">
        <v>90</v>
      </c>
      <c r="K83" s="1">
        <v>60</v>
      </c>
      <c r="L83" s="1">
        <v>0</v>
      </c>
      <c r="M83" s="7" t="s">
        <v>371</v>
      </c>
      <c r="N83" t="s">
        <v>301</v>
      </c>
      <c r="O83" s="168">
        <v>2</v>
      </c>
      <c r="P83">
        <v>2</v>
      </c>
      <c r="Q83">
        <v>1</v>
      </c>
      <c r="R83">
        <v>1</v>
      </c>
      <c r="S83">
        <v>1</v>
      </c>
      <c r="T83">
        <v>0</v>
      </c>
      <c r="U83">
        <v>0</v>
      </c>
      <c r="V83">
        <v>0</v>
      </c>
      <c r="W83">
        <v>0</v>
      </c>
      <c r="X83">
        <v>0</v>
      </c>
      <c r="Y83">
        <v>0</v>
      </c>
      <c r="Z83">
        <v>0</v>
      </c>
      <c r="AA83">
        <v>0</v>
      </c>
      <c r="AB83">
        <v>0</v>
      </c>
      <c r="AC83">
        <v>0</v>
      </c>
      <c r="AD83">
        <v>1</v>
      </c>
    </row>
    <row r="84" spans="1:30" x14ac:dyDescent="0.3">
      <c r="A84" t="s">
        <v>453</v>
      </c>
      <c r="B84" t="s">
        <v>394</v>
      </c>
      <c r="C84" s="19" t="s">
        <v>299</v>
      </c>
      <c r="D84">
        <v>1</v>
      </c>
      <c r="E84">
        <v>7.2370749999999999</v>
      </c>
      <c r="F84">
        <v>21.759132999999999</v>
      </c>
      <c r="G84">
        <v>0</v>
      </c>
      <c r="H84">
        <v>3.66</v>
      </c>
      <c r="I84">
        <v>2.9</v>
      </c>
      <c r="J84" s="1">
        <v>90</v>
      </c>
      <c r="K84" s="1">
        <v>-30</v>
      </c>
      <c r="L84" s="1">
        <v>0</v>
      </c>
      <c r="M84" s="7" t="s">
        <v>400</v>
      </c>
      <c r="N84" t="s">
        <v>301</v>
      </c>
      <c r="O84" s="168">
        <v>2</v>
      </c>
      <c r="P84">
        <v>2</v>
      </c>
      <c r="Q84">
        <v>1</v>
      </c>
      <c r="R84">
        <v>1</v>
      </c>
      <c r="S84">
        <v>1</v>
      </c>
      <c r="T84">
        <v>0</v>
      </c>
      <c r="U84">
        <v>0</v>
      </c>
      <c r="V84">
        <v>0</v>
      </c>
      <c r="W84">
        <v>0</v>
      </c>
      <c r="X84">
        <v>0</v>
      </c>
      <c r="Y84">
        <v>0</v>
      </c>
      <c r="Z84">
        <v>0</v>
      </c>
      <c r="AA84">
        <v>0</v>
      </c>
      <c r="AB84">
        <v>0</v>
      </c>
      <c r="AC84">
        <v>0</v>
      </c>
      <c r="AD84">
        <v>1</v>
      </c>
    </row>
    <row r="85" spans="1:30" x14ac:dyDescent="0.3">
      <c r="A85" t="s">
        <v>454</v>
      </c>
      <c r="B85" t="s">
        <v>394</v>
      </c>
      <c r="C85" s="19" t="s">
        <v>335</v>
      </c>
      <c r="D85">
        <v>1</v>
      </c>
      <c r="E85">
        <v>9.0370749999999997</v>
      </c>
      <c r="F85">
        <v>24.876825</v>
      </c>
      <c r="G85">
        <v>0</v>
      </c>
      <c r="H85">
        <v>3.6</v>
      </c>
      <c r="I85">
        <v>2.9</v>
      </c>
      <c r="J85" s="1">
        <v>90</v>
      </c>
      <c r="K85" s="1">
        <v>-120</v>
      </c>
      <c r="L85" s="1">
        <v>0</v>
      </c>
      <c r="M85" s="7" t="s">
        <v>10</v>
      </c>
      <c r="N85" t="s">
        <v>316</v>
      </c>
      <c r="O85" s="168">
        <v>2</v>
      </c>
      <c r="P85">
        <v>2</v>
      </c>
      <c r="Q85">
        <v>1</v>
      </c>
      <c r="R85">
        <v>0.5</v>
      </c>
      <c r="S85">
        <v>1</v>
      </c>
      <c r="T85">
        <v>0</v>
      </c>
      <c r="U85">
        <v>0</v>
      </c>
      <c r="V85">
        <v>0</v>
      </c>
      <c r="W85">
        <v>0</v>
      </c>
      <c r="X85">
        <v>0</v>
      </c>
      <c r="Y85">
        <v>0</v>
      </c>
      <c r="Z85">
        <v>0</v>
      </c>
      <c r="AA85">
        <v>0</v>
      </c>
      <c r="AB85">
        <v>0</v>
      </c>
      <c r="AC85">
        <v>0</v>
      </c>
      <c r="AD85">
        <v>1</v>
      </c>
    </row>
    <row r="86" spans="1:30" x14ac:dyDescent="0.3">
      <c r="A86" t="s">
        <v>456</v>
      </c>
      <c r="B86" t="s">
        <v>394</v>
      </c>
      <c r="C86" s="19" t="s">
        <v>315</v>
      </c>
      <c r="D86">
        <v>1</v>
      </c>
      <c r="E86">
        <v>12.206728</v>
      </c>
      <c r="F86">
        <v>23.046824999999998</v>
      </c>
      <c r="G86">
        <v>0</v>
      </c>
      <c r="H86">
        <v>0.9</v>
      </c>
      <c r="I86">
        <v>2.9</v>
      </c>
      <c r="J86" s="1">
        <v>90</v>
      </c>
      <c r="K86" s="1">
        <v>150</v>
      </c>
      <c r="L86" s="1">
        <v>0</v>
      </c>
      <c r="M86" s="7" t="s">
        <v>373</v>
      </c>
      <c r="N86" t="s">
        <v>301</v>
      </c>
      <c r="O86" s="168">
        <v>2</v>
      </c>
      <c r="P86">
        <v>2</v>
      </c>
      <c r="Q86">
        <v>1</v>
      </c>
      <c r="R86">
        <v>1</v>
      </c>
      <c r="S86">
        <v>1</v>
      </c>
      <c r="T86">
        <v>0</v>
      </c>
      <c r="U86">
        <v>0</v>
      </c>
      <c r="V86">
        <v>0</v>
      </c>
      <c r="W86">
        <v>0</v>
      </c>
      <c r="X86">
        <v>0</v>
      </c>
      <c r="Y86">
        <v>0</v>
      </c>
      <c r="Z86">
        <v>0</v>
      </c>
      <c r="AA86">
        <v>0</v>
      </c>
      <c r="AB86">
        <v>0</v>
      </c>
      <c r="AC86">
        <v>0</v>
      </c>
      <c r="AD86">
        <v>1</v>
      </c>
    </row>
    <row r="87" spans="1:30" x14ac:dyDescent="0.3">
      <c r="A87" t="s">
        <v>457</v>
      </c>
      <c r="B87" t="s">
        <v>394</v>
      </c>
      <c r="C87" s="19" t="s">
        <v>322</v>
      </c>
      <c r="D87">
        <v>1</v>
      </c>
      <c r="E87">
        <v>9.0370749999999997</v>
      </c>
      <c r="F87">
        <v>24.876825</v>
      </c>
      <c r="G87">
        <v>2.9</v>
      </c>
      <c r="H87">
        <v>3.6379229999999998</v>
      </c>
      <c r="I87">
        <v>3.6218469999999998</v>
      </c>
      <c r="J87" s="1">
        <v>0</v>
      </c>
      <c r="K87" s="1">
        <v>180</v>
      </c>
      <c r="L87" s="1">
        <v>0</v>
      </c>
      <c r="M87" s="7" t="s">
        <v>458</v>
      </c>
      <c r="N87" t="s">
        <v>324</v>
      </c>
      <c r="O87" s="168">
        <v>2</v>
      </c>
      <c r="P87">
        <v>2</v>
      </c>
      <c r="Q87">
        <v>1</v>
      </c>
      <c r="R87">
        <v>1</v>
      </c>
      <c r="S87">
        <v>1</v>
      </c>
      <c r="T87">
        <v>0</v>
      </c>
      <c r="U87">
        <v>0</v>
      </c>
      <c r="V87">
        <v>0</v>
      </c>
      <c r="W87">
        <v>0</v>
      </c>
      <c r="X87">
        <v>0</v>
      </c>
      <c r="Y87">
        <v>0</v>
      </c>
      <c r="Z87">
        <v>0</v>
      </c>
      <c r="AA87">
        <v>0</v>
      </c>
      <c r="AB87">
        <v>0</v>
      </c>
      <c r="AC87">
        <v>0</v>
      </c>
      <c r="AD87">
        <v>1</v>
      </c>
    </row>
    <row r="88" spans="1:30" x14ac:dyDescent="0.3">
      <c r="A88" t="s">
        <v>459</v>
      </c>
      <c r="B88" t="s">
        <v>394</v>
      </c>
      <c r="C88" s="19" t="s">
        <v>315</v>
      </c>
      <c r="D88">
        <v>1</v>
      </c>
      <c r="E88">
        <v>9.0370749999999997</v>
      </c>
      <c r="F88">
        <v>24.876825</v>
      </c>
      <c r="G88">
        <v>0</v>
      </c>
      <c r="H88">
        <v>2.76</v>
      </c>
      <c r="I88">
        <v>2.9</v>
      </c>
      <c r="J88" s="1">
        <v>90</v>
      </c>
      <c r="K88" s="1">
        <v>-30</v>
      </c>
      <c r="L88" s="1">
        <v>0</v>
      </c>
      <c r="M88" s="7" t="s">
        <v>460</v>
      </c>
      <c r="N88" t="s">
        <v>301</v>
      </c>
      <c r="O88" s="168">
        <v>2</v>
      </c>
      <c r="P88">
        <v>2</v>
      </c>
      <c r="Q88">
        <v>1</v>
      </c>
      <c r="R88">
        <v>1</v>
      </c>
      <c r="S88">
        <v>1</v>
      </c>
      <c r="T88">
        <v>0</v>
      </c>
      <c r="U88">
        <v>0</v>
      </c>
      <c r="V88">
        <v>0</v>
      </c>
      <c r="W88">
        <v>0</v>
      </c>
      <c r="X88">
        <v>0</v>
      </c>
      <c r="Y88">
        <v>0</v>
      </c>
      <c r="Z88">
        <v>0</v>
      </c>
      <c r="AA88">
        <v>0</v>
      </c>
      <c r="AB88">
        <v>0</v>
      </c>
      <c r="AC88">
        <v>0</v>
      </c>
      <c r="AD88">
        <v>1</v>
      </c>
    </row>
    <row r="89" spans="1:30" x14ac:dyDescent="0.3">
      <c r="A89" t="s">
        <v>461</v>
      </c>
      <c r="B89" t="s">
        <v>394</v>
      </c>
      <c r="C89" s="19" t="s">
        <v>308</v>
      </c>
      <c r="D89">
        <v>1</v>
      </c>
      <c r="E89">
        <v>10.406727999999999</v>
      </c>
      <c r="F89">
        <v>19.929133</v>
      </c>
      <c r="G89">
        <v>0</v>
      </c>
      <c r="H89">
        <v>3.6379229999999998</v>
      </c>
      <c r="I89">
        <v>3.6218469999999998</v>
      </c>
      <c r="J89" s="1">
        <v>180</v>
      </c>
      <c r="K89" s="1">
        <v>180</v>
      </c>
      <c r="L89" s="1">
        <v>0</v>
      </c>
      <c r="M89" s="7" t="s">
        <v>69</v>
      </c>
      <c r="N89" t="s">
        <v>309</v>
      </c>
      <c r="O89" s="168">
        <v>2</v>
      </c>
      <c r="P89">
        <v>2</v>
      </c>
      <c r="Q89">
        <v>1</v>
      </c>
      <c r="R89">
        <v>1</v>
      </c>
      <c r="S89">
        <v>1</v>
      </c>
      <c r="T89">
        <v>0</v>
      </c>
      <c r="U89">
        <v>0</v>
      </c>
      <c r="V89">
        <v>0</v>
      </c>
      <c r="W89">
        <v>0</v>
      </c>
      <c r="X89">
        <v>0</v>
      </c>
      <c r="Y89">
        <v>0</v>
      </c>
      <c r="Z89">
        <v>0</v>
      </c>
      <c r="AA89">
        <v>0</v>
      </c>
      <c r="AB89">
        <v>0</v>
      </c>
      <c r="AC89">
        <v>0</v>
      </c>
      <c r="AD89">
        <v>1</v>
      </c>
    </row>
    <row r="90" spans="1:30" x14ac:dyDescent="0.3">
      <c r="A90" t="s">
        <v>463</v>
      </c>
      <c r="B90" t="s">
        <v>462</v>
      </c>
      <c r="C90" s="19" t="s">
        <v>299</v>
      </c>
      <c r="D90">
        <v>1</v>
      </c>
      <c r="E90">
        <v>35.668911000000001</v>
      </c>
      <c r="F90">
        <v>9.1545170000000002</v>
      </c>
      <c r="G90">
        <v>0</v>
      </c>
      <c r="H90">
        <v>3.5</v>
      </c>
      <c r="I90">
        <v>2.9</v>
      </c>
      <c r="J90" s="1">
        <v>90</v>
      </c>
      <c r="K90" s="1">
        <v>-30</v>
      </c>
      <c r="L90" s="1">
        <v>0</v>
      </c>
      <c r="M90" s="7" t="s">
        <v>464</v>
      </c>
      <c r="N90" t="s">
        <v>301</v>
      </c>
      <c r="O90" s="168">
        <v>2</v>
      </c>
      <c r="P90">
        <v>2</v>
      </c>
      <c r="Q90">
        <v>1</v>
      </c>
      <c r="R90">
        <v>1</v>
      </c>
      <c r="S90">
        <v>1</v>
      </c>
      <c r="T90">
        <v>0</v>
      </c>
      <c r="U90">
        <v>0</v>
      </c>
      <c r="V90">
        <v>0</v>
      </c>
      <c r="W90">
        <v>0</v>
      </c>
      <c r="X90">
        <v>0</v>
      </c>
      <c r="Y90">
        <v>0</v>
      </c>
      <c r="Z90">
        <v>0</v>
      </c>
      <c r="AA90">
        <v>0</v>
      </c>
      <c r="AB90">
        <v>0</v>
      </c>
      <c r="AC90">
        <v>0</v>
      </c>
      <c r="AD90">
        <v>1</v>
      </c>
    </row>
    <row r="91" spans="1:30" x14ac:dyDescent="0.3">
      <c r="A91" t="s">
        <v>465</v>
      </c>
      <c r="B91" t="s">
        <v>462</v>
      </c>
      <c r="C91" s="19" t="s">
        <v>335</v>
      </c>
      <c r="D91">
        <v>1</v>
      </c>
      <c r="E91">
        <v>37.168911000000001</v>
      </c>
      <c r="F91">
        <v>11.752592999999999</v>
      </c>
      <c r="G91">
        <v>0</v>
      </c>
      <c r="H91">
        <v>3</v>
      </c>
      <c r="I91">
        <v>2.9</v>
      </c>
      <c r="J91" s="1">
        <v>90</v>
      </c>
      <c r="K91" s="1">
        <v>-120</v>
      </c>
      <c r="L91" s="1">
        <v>0</v>
      </c>
      <c r="M91" s="7" t="s">
        <v>311</v>
      </c>
      <c r="N91" t="s">
        <v>301</v>
      </c>
      <c r="O91" s="168">
        <v>2</v>
      </c>
      <c r="P91">
        <v>2</v>
      </c>
      <c r="Q91">
        <v>1</v>
      </c>
      <c r="R91">
        <v>1</v>
      </c>
      <c r="S91">
        <v>1</v>
      </c>
      <c r="T91">
        <v>0</v>
      </c>
      <c r="U91">
        <v>0</v>
      </c>
      <c r="V91">
        <v>0</v>
      </c>
      <c r="W91">
        <v>0</v>
      </c>
      <c r="X91">
        <v>0</v>
      </c>
      <c r="Y91">
        <v>0</v>
      </c>
      <c r="Z91">
        <v>0</v>
      </c>
      <c r="AA91">
        <v>0</v>
      </c>
      <c r="AB91">
        <v>0</v>
      </c>
      <c r="AC91">
        <v>0</v>
      </c>
      <c r="AD91">
        <v>1</v>
      </c>
    </row>
    <row r="92" spans="1:30" x14ac:dyDescent="0.3">
      <c r="A92" t="s">
        <v>467</v>
      </c>
      <c r="B92" t="s">
        <v>462</v>
      </c>
      <c r="C92" s="19" t="s">
        <v>228</v>
      </c>
      <c r="D92">
        <v>1</v>
      </c>
      <c r="E92">
        <v>38.700000000000003</v>
      </c>
      <c r="F92">
        <v>7.4045170000000002</v>
      </c>
      <c r="G92">
        <v>0</v>
      </c>
      <c r="H92">
        <v>3</v>
      </c>
      <c r="I92">
        <v>2.9</v>
      </c>
      <c r="J92" s="1">
        <v>90</v>
      </c>
      <c r="K92" s="1">
        <v>60</v>
      </c>
      <c r="L92" s="1">
        <v>0</v>
      </c>
      <c r="M92" s="7" t="s">
        <v>10</v>
      </c>
      <c r="N92" t="s">
        <v>316</v>
      </c>
      <c r="O92" s="168">
        <v>2</v>
      </c>
      <c r="P92">
        <v>2</v>
      </c>
      <c r="Q92">
        <v>1</v>
      </c>
      <c r="R92">
        <v>0.5</v>
      </c>
      <c r="S92">
        <v>1</v>
      </c>
      <c r="T92">
        <v>0</v>
      </c>
      <c r="U92">
        <v>0</v>
      </c>
      <c r="V92">
        <v>0</v>
      </c>
      <c r="W92">
        <v>0</v>
      </c>
      <c r="X92">
        <v>0</v>
      </c>
      <c r="Y92">
        <v>0</v>
      </c>
      <c r="Z92">
        <v>0</v>
      </c>
      <c r="AA92">
        <v>0</v>
      </c>
      <c r="AB92">
        <v>0</v>
      </c>
      <c r="AC92">
        <v>0</v>
      </c>
      <c r="AD92">
        <v>1</v>
      </c>
    </row>
    <row r="93" spans="1:30" x14ac:dyDescent="0.3">
      <c r="A93" t="s">
        <v>469</v>
      </c>
      <c r="B93" t="s">
        <v>462</v>
      </c>
      <c r="C93" s="19" t="s">
        <v>308</v>
      </c>
      <c r="D93">
        <v>1</v>
      </c>
      <c r="E93">
        <v>38.700000000000003</v>
      </c>
      <c r="F93">
        <v>7.4045170000000002</v>
      </c>
      <c r="G93">
        <v>0</v>
      </c>
      <c r="H93">
        <v>3.3078620000000001</v>
      </c>
      <c r="I93">
        <v>3.1742560000000002</v>
      </c>
      <c r="J93" s="1">
        <v>180</v>
      </c>
      <c r="K93" s="1">
        <v>180</v>
      </c>
      <c r="L93" s="1">
        <v>0</v>
      </c>
      <c r="M93" s="7" t="s">
        <v>69</v>
      </c>
      <c r="N93" t="s">
        <v>309</v>
      </c>
      <c r="O93" s="168">
        <v>2</v>
      </c>
      <c r="P93">
        <v>2</v>
      </c>
      <c r="Q93">
        <v>1</v>
      </c>
      <c r="R93">
        <v>1</v>
      </c>
      <c r="S93">
        <v>1</v>
      </c>
      <c r="T93">
        <v>0</v>
      </c>
      <c r="U93">
        <v>0</v>
      </c>
      <c r="V93">
        <v>0</v>
      </c>
      <c r="W93">
        <v>0</v>
      </c>
      <c r="X93">
        <v>0</v>
      </c>
      <c r="Y93">
        <v>0</v>
      </c>
      <c r="Z93">
        <v>0</v>
      </c>
      <c r="AA93">
        <v>0</v>
      </c>
      <c r="AB93">
        <v>0</v>
      </c>
      <c r="AC93">
        <v>0</v>
      </c>
      <c r="AD93">
        <v>1</v>
      </c>
    </row>
    <row r="94" spans="1:30" x14ac:dyDescent="0.3">
      <c r="A94" t="s">
        <v>470</v>
      </c>
      <c r="B94" t="s">
        <v>462</v>
      </c>
      <c r="C94" s="19" t="s">
        <v>315</v>
      </c>
      <c r="D94">
        <v>1</v>
      </c>
      <c r="E94">
        <v>40.200000000000003</v>
      </c>
      <c r="F94">
        <v>10.002592999999999</v>
      </c>
      <c r="G94">
        <v>0</v>
      </c>
      <c r="H94">
        <v>3.5</v>
      </c>
      <c r="I94">
        <v>2.9</v>
      </c>
      <c r="J94" s="1">
        <v>90</v>
      </c>
      <c r="K94" s="1">
        <v>150</v>
      </c>
      <c r="L94" s="1">
        <v>0</v>
      </c>
      <c r="M94" s="7" t="s">
        <v>10</v>
      </c>
      <c r="N94" t="s">
        <v>316</v>
      </c>
      <c r="O94" s="168">
        <v>2</v>
      </c>
      <c r="P94">
        <v>2</v>
      </c>
      <c r="Q94">
        <v>1</v>
      </c>
      <c r="R94">
        <v>0.5</v>
      </c>
      <c r="S94">
        <v>1</v>
      </c>
      <c r="T94">
        <v>0</v>
      </c>
      <c r="U94">
        <v>0</v>
      </c>
      <c r="V94">
        <v>0</v>
      </c>
      <c r="W94">
        <v>0</v>
      </c>
      <c r="X94">
        <v>0</v>
      </c>
      <c r="Y94">
        <v>0</v>
      </c>
      <c r="Z94">
        <v>0</v>
      </c>
      <c r="AA94">
        <v>0</v>
      </c>
      <c r="AB94">
        <v>0</v>
      </c>
      <c r="AC94">
        <v>0</v>
      </c>
      <c r="AD94">
        <v>1</v>
      </c>
    </row>
    <row r="95" spans="1:30" x14ac:dyDescent="0.3">
      <c r="A95" t="s">
        <v>471</v>
      </c>
      <c r="B95" t="s">
        <v>462</v>
      </c>
      <c r="C95" s="19" t="s">
        <v>322</v>
      </c>
      <c r="D95">
        <v>1</v>
      </c>
      <c r="E95">
        <v>37.168911000000001</v>
      </c>
      <c r="F95">
        <v>11.752592999999999</v>
      </c>
      <c r="G95">
        <v>2.9</v>
      </c>
      <c r="H95">
        <v>3.3078620000000001</v>
      </c>
      <c r="I95">
        <v>3.1742560000000002</v>
      </c>
      <c r="J95" s="1">
        <v>0</v>
      </c>
      <c r="K95" s="1">
        <v>180</v>
      </c>
      <c r="L95" s="1">
        <v>0</v>
      </c>
      <c r="M95" s="7" t="s">
        <v>472</v>
      </c>
      <c r="N95" t="s">
        <v>324</v>
      </c>
      <c r="O95" s="168">
        <v>2</v>
      </c>
      <c r="P95">
        <v>2</v>
      </c>
      <c r="Q95">
        <v>1</v>
      </c>
      <c r="R95">
        <v>1</v>
      </c>
      <c r="S95">
        <v>1</v>
      </c>
      <c r="T95">
        <v>0</v>
      </c>
      <c r="U95">
        <v>0</v>
      </c>
      <c r="V95">
        <v>0</v>
      </c>
      <c r="W95">
        <v>0</v>
      </c>
      <c r="X95">
        <v>0</v>
      </c>
      <c r="Y95">
        <v>0</v>
      </c>
      <c r="Z95">
        <v>0</v>
      </c>
      <c r="AA95">
        <v>0</v>
      </c>
      <c r="AB95">
        <v>0</v>
      </c>
      <c r="AC95">
        <v>0</v>
      </c>
      <c r="AD95">
        <v>1</v>
      </c>
    </row>
    <row r="96" spans="1:30" x14ac:dyDescent="0.3">
      <c r="A96" t="s">
        <v>474</v>
      </c>
      <c r="B96" t="s">
        <v>473</v>
      </c>
      <c r="C96" s="19" t="s">
        <v>315</v>
      </c>
      <c r="D96">
        <v>1</v>
      </c>
      <c r="E96">
        <v>24.627984999999999</v>
      </c>
      <c r="F96">
        <v>15.731071999999999</v>
      </c>
      <c r="G96">
        <v>5.8</v>
      </c>
      <c r="H96">
        <v>0.5</v>
      </c>
      <c r="I96">
        <v>2.9</v>
      </c>
      <c r="J96" s="1">
        <v>90</v>
      </c>
      <c r="K96" s="1">
        <v>150</v>
      </c>
      <c r="L96" s="1">
        <v>0</v>
      </c>
      <c r="M96" s="7" t="s">
        <v>475</v>
      </c>
      <c r="N96" t="s">
        <v>301</v>
      </c>
      <c r="O96" s="168">
        <v>2</v>
      </c>
      <c r="P96">
        <v>2</v>
      </c>
      <c r="Q96">
        <v>1</v>
      </c>
      <c r="R96">
        <v>1</v>
      </c>
      <c r="S96">
        <v>1</v>
      </c>
      <c r="T96">
        <v>0</v>
      </c>
      <c r="U96">
        <v>0</v>
      </c>
      <c r="V96">
        <v>0</v>
      </c>
      <c r="W96">
        <v>0</v>
      </c>
      <c r="X96">
        <v>0</v>
      </c>
      <c r="Y96">
        <v>0</v>
      </c>
      <c r="Z96">
        <v>0</v>
      </c>
      <c r="AA96">
        <v>0</v>
      </c>
      <c r="AB96">
        <v>0</v>
      </c>
      <c r="AC96">
        <v>0</v>
      </c>
      <c r="AD96">
        <v>1</v>
      </c>
    </row>
    <row r="97" spans="1:30" x14ac:dyDescent="0.3">
      <c r="A97" t="s">
        <v>476</v>
      </c>
      <c r="B97" t="s">
        <v>473</v>
      </c>
      <c r="C97" s="19" t="s">
        <v>335</v>
      </c>
      <c r="D97">
        <v>1</v>
      </c>
      <c r="E97">
        <v>23.601222</v>
      </c>
      <c r="F97">
        <v>14.952666000000001</v>
      </c>
      <c r="G97">
        <v>5.8</v>
      </c>
      <c r="H97">
        <v>1.5125</v>
      </c>
      <c r="I97">
        <v>2.9</v>
      </c>
      <c r="J97" s="1">
        <v>90</v>
      </c>
      <c r="K97" s="1">
        <v>-120</v>
      </c>
      <c r="L97" s="1">
        <v>0</v>
      </c>
      <c r="M97" s="7" t="s">
        <v>477</v>
      </c>
      <c r="N97" t="s">
        <v>301</v>
      </c>
      <c r="O97" s="168">
        <v>2</v>
      </c>
      <c r="P97">
        <v>2</v>
      </c>
      <c r="Q97">
        <v>1</v>
      </c>
      <c r="R97">
        <v>1</v>
      </c>
      <c r="S97">
        <v>1</v>
      </c>
      <c r="T97">
        <v>0</v>
      </c>
      <c r="U97">
        <v>0</v>
      </c>
      <c r="V97">
        <v>0</v>
      </c>
      <c r="W97">
        <v>0</v>
      </c>
      <c r="X97">
        <v>0</v>
      </c>
      <c r="Y97">
        <v>0</v>
      </c>
      <c r="Z97">
        <v>0</v>
      </c>
      <c r="AA97">
        <v>0</v>
      </c>
      <c r="AB97">
        <v>0</v>
      </c>
      <c r="AC97">
        <v>0</v>
      </c>
      <c r="AD97">
        <v>1</v>
      </c>
    </row>
    <row r="98" spans="1:30" x14ac:dyDescent="0.3">
      <c r="A98" t="s">
        <v>478</v>
      </c>
      <c r="B98" t="s">
        <v>473</v>
      </c>
      <c r="C98" s="19" t="s">
        <v>308</v>
      </c>
      <c r="D98">
        <v>1</v>
      </c>
      <c r="E98">
        <v>24.194972</v>
      </c>
      <c r="F98">
        <v>15.981071999999999</v>
      </c>
      <c r="G98">
        <v>5.8</v>
      </c>
      <c r="H98">
        <v>2.9470610000000002</v>
      </c>
      <c r="I98">
        <v>2.8401179999999999</v>
      </c>
      <c r="J98" s="1">
        <v>0</v>
      </c>
      <c r="K98" s="1">
        <v>180</v>
      </c>
      <c r="L98" s="1">
        <v>0</v>
      </c>
      <c r="M98" s="7" t="s">
        <v>328</v>
      </c>
      <c r="N98" t="s">
        <v>324</v>
      </c>
      <c r="O98" s="168">
        <v>2</v>
      </c>
      <c r="P98">
        <v>2</v>
      </c>
      <c r="Q98">
        <v>1</v>
      </c>
      <c r="R98">
        <v>1</v>
      </c>
      <c r="S98">
        <v>1</v>
      </c>
      <c r="T98">
        <v>0</v>
      </c>
      <c r="U98">
        <v>0</v>
      </c>
      <c r="V98">
        <v>0</v>
      </c>
      <c r="W98">
        <v>0</v>
      </c>
      <c r="X98">
        <v>0</v>
      </c>
      <c r="Y98">
        <v>0</v>
      </c>
      <c r="Z98">
        <v>0</v>
      </c>
      <c r="AA98">
        <v>0</v>
      </c>
      <c r="AB98">
        <v>0</v>
      </c>
      <c r="AC98">
        <v>0</v>
      </c>
      <c r="AD98">
        <v>1</v>
      </c>
    </row>
    <row r="99" spans="1:30" x14ac:dyDescent="0.3">
      <c r="A99" t="s">
        <v>479</v>
      </c>
      <c r="B99" t="s">
        <v>473</v>
      </c>
      <c r="C99" s="19" t="s">
        <v>335</v>
      </c>
      <c r="D99">
        <v>1</v>
      </c>
      <c r="E99">
        <v>24.194972</v>
      </c>
      <c r="F99">
        <v>15.981071999999999</v>
      </c>
      <c r="G99">
        <v>5.8</v>
      </c>
      <c r="H99">
        <v>1.1875</v>
      </c>
      <c r="I99">
        <v>2.9</v>
      </c>
      <c r="J99" s="1">
        <v>90</v>
      </c>
      <c r="K99" s="1">
        <v>-120</v>
      </c>
      <c r="L99" s="1">
        <v>0</v>
      </c>
      <c r="M99" s="7" t="s">
        <v>475</v>
      </c>
      <c r="N99" t="s">
        <v>301</v>
      </c>
      <c r="O99" s="168">
        <v>2</v>
      </c>
      <c r="P99">
        <v>2</v>
      </c>
      <c r="Q99">
        <v>1</v>
      </c>
      <c r="R99">
        <v>1</v>
      </c>
      <c r="S99">
        <v>1</v>
      </c>
      <c r="T99">
        <v>0</v>
      </c>
      <c r="U99">
        <v>0</v>
      </c>
      <c r="V99">
        <v>0</v>
      </c>
      <c r="W99">
        <v>0</v>
      </c>
      <c r="X99">
        <v>0</v>
      </c>
      <c r="Y99">
        <v>0</v>
      </c>
      <c r="Z99">
        <v>0</v>
      </c>
      <c r="AA99">
        <v>0</v>
      </c>
      <c r="AB99">
        <v>0</v>
      </c>
      <c r="AC99">
        <v>0</v>
      </c>
      <c r="AD99">
        <v>1</v>
      </c>
    </row>
    <row r="100" spans="1:30" x14ac:dyDescent="0.3">
      <c r="A100" t="s">
        <v>481</v>
      </c>
      <c r="B100" t="s">
        <v>473</v>
      </c>
      <c r="C100" s="19" t="s">
        <v>228</v>
      </c>
      <c r="D100">
        <v>1</v>
      </c>
      <c r="E100">
        <v>25.529651000000001</v>
      </c>
      <c r="F100">
        <v>12.092803</v>
      </c>
      <c r="G100">
        <v>5.8</v>
      </c>
      <c r="H100">
        <v>2.7</v>
      </c>
      <c r="I100">
        <v>2.9</v>
      </c>
      <c r="J100" s="1">
        <v>90</v>
      </c>
      <c r="K100" s="1">
        <v>60</v>
      </c>
      <c r="L100" s="1">
        <v>0</v>
      </c>
      <c r="M100" s="7" t="s">
        <v>482</v>
      </c>
      <c r="N100" t="s">
        <v>306</v>
      </c>
      <c r="O100" s="168">
        <v>2</v>
      </c>
      <c r="P100">
        <v>2</v>
      </c>
      <c r="Q100">
        <v>1</v>
      </c>
      <c r="R100">
        <v>1</v>
      </c>
      <c r="S100">
        <v>1</v>
      </c>
      <c r="T100">
        <v>0</v>
      </c>
      <c r="U100">
        <v>0</v>
      </c>
      <c r="V100">
        <v>0</v>
      </c>
      <c r="W100">
        <v>0</v>
      </c>
      <c r="X100">
        <v>0</v>
      </c>
      <c r="Y100">
        <v>0</v>
      </c>
      <c r="Z100">
        <v>0</v>
      </c>
      <c r="AA100">
        <v>0</v>
      </c>
      <c r="AB100">
        <v>0</v>
      </c>
      <c r="AC100">
        <v>0</v>
      </c>
      <c r="AD100">
        <v>1</v>
      </c>
    </row>
    <row r="101" spans="1:30" x14ac:dyDescent="0.3">
      <c r="A101" t="s">
        <v>483</v>
      </c>
      <c r="B101" t="s">
        <v>473</v>
      </c>
      <c r="C101" s="19" t="s">
        <v>315</v>
      </c>
      <c r="D101">
        <v>1</v>
      </c>
      <c r="E101">
        <v>26.879650999999999</v>
      </c>
      <c r="F101">
        <v>14.431072</v>
      </c>
      <c r="G101">
        <v>5.8</v>
      </c>
      <c r="H101">
        <v>2.6</v>
      </c>
      <c r="I101">
        <v>2.9</v>
      </c>
      <c r="J101" s="1">
        <v>90</v>
      </c>
      <c r="K101" s="1">
        <v>150</v>
      </c>
      <c r="L101" s="1">
        <v>0</v>
      </c>
      <c r="M101" s="7" t="s">
        <v>390</v>
      </c>
      <c r="N101" t="s">
        <v>301</v>
      </c>
      <c r="O101" s="168">
        <v>2</v>
      </c>
      <c r="P101">
        <v>2</v>
      </c>
      <c r="Q101">
        <v>1</v>
      </c>
      <c r="R101">
        <v>1</v>
      </c>
      <c r="S101">
        <v>1</v>
      </c>
      <c r="T101">
        <v>0</v>
      </c>
      <c r="U101">
        <v>0</v>
      </c>
      <c r="V101">
        <v>0</v>
      </c>
      <c r="W101">
        <v>0</v>
      </c>
      <c r="X101">
        <v>0</v>
      </c>
      <c r="Y101">
        <v>0</v>
      </c>
      <c r="Z101">
        <v>0</v>
      </c>
      <c r="AA101">
        <v>0</v>
      </c>
      <c r="AB101">
        <v>0</v>
      </c>
      <c r="AC101">
        <v>0</v>
      </c>
      <c r="AD101">
        <v>1</v>
      </c>
    </row>
    <row r="102" spans="1:30" x14ac:dyDescent="0.3">
      <c r="A102" t="s">
        <v>484</v>
      </c>
      <c r="B102" t="s">
        <v>473</v>
      </c>
      <c r="C102" s="19" t="s">
        <v>322</v>
      </c>
      <c r="D102">
        <v>1</v>
      </c>
      <c r="E102">
        <v>24.194972</v>
      </c>
      <c r="F102">
        <v>15.981071999999999</v>
      </c>
      <c r="G102">
        <v>8.6999999999999993</v>
      </c>
      <c r="H102">
        <v>2.9470610000000002</v>
      </c>
      <c r="I102">
        <v>2.8401179999999999</v>
      </c>
      <c r="J102" s="1">
        <v>0</v>
      </c>
      <c r="K102" s="1">
        <v>180</v>
      </c>
      <c r="L102" s="1">
        <v>0</v>
      </c>
      <c r="M102" s="7" t="s">
        <v>10</v>
      </c>
      <c r="N102" t="s">
        <v>485</v>
      </c>
      <c r="O102" s="168">
        <v>2</v>
      </c>
      <c r="P102">
        <v>2</v>
      </c>
      <c r="Q102">
        <v>1</v>
      </c>
      <c r="R102">
        <v>0</v>
      </c>
      <c r="S102">
        <v>1</v>
      </c>
      <c r="T102">
        <v>0</v>
      </c>
      <c r="U102">
        <v>0</v>
      </c>
      <c r="V102">
        <v>0</v>
      </c>
      <c r="W102">
        <v>0</v>
      </c>
      <c r="X102">
        <v>0</v>
      </c>
      <c r="Y102">
        <v>0</v>
      </c>
      <c r="Z102">
        <v>0</v>
      </c>
      <c r="AA102">
        <v>0</v>
      </c>
      <c r="AB102">
        <v>0</v>
      </c>
      <c r="AC102">
        <v>0</v>
      </c>
      <c r="AD102">
        <v>1</v>
      </c>
    </row>
    <row r="103" spans="1:30" x14ac:dyDescent="0.3">
      <c r="A103" t="s">
        <v>486</v>
      </c>
      <c r="B103" t="s">
        <v>473</v>
      </c>
      <c r="C103" s="19" t="s">
        <v>299</v>
      </c>
      <c r="D103">
        <v>1</v>
      </c>
      <c r="E103">
        <v>22.844971999999999</v>
      </c>
      <c r="F103">
        <v>13.642803000000001</v>
      </c>
      <c r="G103">
        <v>5.8</v>
      </c>
      <c r="H103">
        <v>3.1</v>
      </c>
      <c r="I103">
        <v>2.9</v>
      </c>
      <c r="J103" s="1">
        <v>90</v>
      </c>
      <c r="K103" s="1">
        <v>-30</v>
      </c>
      <c r="L103" s="1">
        <v>0</v>
      </c>
      <c r="M103" s="7" t="s">
        <v>487</v>
      </c>
      <c r="N103" t="s">
        <v>301</v>
      </c>
      <c r="O103" s="168">
        <v>2</v>
      </c>
      <c r="P103">
        <v>2</v>
      </c>
      <c r="Q103">
        <v>1</v>
      </c>
      <c r="R103">
        <v>1</v>
      </c>
      <c r="S103">
        <v>1</v>
      </c>
      <c r="T103">
        <v>0</v>
      </c>
      <c r="U103">
        <v>0</v>
      </c>
      <c r="V103">
        <v>0</v>
      </c>
      <c r="W103">
        <v>0</v>
      </c>
      <c r="X103">
        <v>0</v>
      </c>
      <c r="Y103">
        <v>0</v>
      </c>
      <c r="Z103">
        <v>0</v>
      </c>
      <c r="AA103">
        <v>0</v>
      </c>
      <c r="AB103">
        <v>0</v>
      </c>
      <c r="AC103">
        <v>0</v>
      </c>
      <c r="AD103">
        <v>1</v>
      </c>
    </row>
    <row r="104" spans="1:30" x14ac:dyDescent="0.3">
      <c r="A104" t="s">
        <v>488</v>
      </c>
      <c r="B104" t="s">
        <v>373</v>
      </c>
      <c r="C104" s="19" t="s">
        <v>299</v>
      </c>
      <c r="D104">
        <v>1</v>
      </c>
      <c r="E104">
        <v>13.670311</v>
      </c>
      <c r="F104">
        <v>22.201824999999999</v>
      </c>
      <c r="G104">
        <v>0</v>
      </c>
      <c r="H104">
        <v>1.69</v>
      </c>
      <c r="I104">
        <v>2.9</v>
      </c>
      <c r="J104" s="1">
        <v>90</v>
      </c>
      <c r="K104" s="1">
        <v>150</v>
      </c>
      <c r="L104" s="1">
        <v>0</v>
      </c>
      <c r="M104" s="7" t="s">
        <v>371</v>
      </c>
      <c r="N104" t="s">
        <v>301</v>
      </c>
      <c r="O104" s="168">
        <v>2</v>
      </c>
      <c r="P104">
        <v>2</v>
      </c>
      <c r="Q104">
        <v>1</v>
      </c>
      <c r="R104">
        <v>1</v>
      </c>
      <c r="S104">
        <v>1</v>
      </c>
      <c r="T104">
        <v>0</v>
      </c>
      <c r="U104">
        <v>0</v>
      </c>
      <c r="V104">
        <v>0</v>
      </c>
      <c r="W104">
        <v>0</v>
      </c>
      <c r="X104">
        <v>0</v>
      </c>
      <c r="Y104">
        <v>0</v>
      </c>
      <c r="Z104">
        <v>0</v>
      </c>
      <c r="AA104">
        <v>0</v>
      </c>
      <c r="AB104">
        <v>0</v>
      </c>
      <c r="AC104">
        <v>0</v>
      </c>
      <c r="AD104">
        <v>1</v>
      </c>
    </row>
    <row r="105" spans="1:30" x14ac:dyDescent="0.3">
      <c r="A105" t="s">
        <v>490</v>
      </c>
      <c r="B105" t="s">
        <v>373</v>
      </c>
      <c r="C105" s="19" t="s">
        <v>299</v>
      </c>
      <c r="D105">
        <v>1</v>
      </c>
      <c r="E105">
        <v>12.206728</v>
      </c>
      <c r="F105">
        <v>23.046824999999998</v>
      </c>
      <c r="G105">
        <v>0</v>
      </c>
      <c r="H105">
        <v>0.9</v>
      </c>
      <c r="I105">
        <v>2.9</v>
      </c>
      <c r="J105" s="1">
        <v>90</v>
      </c>
      <c r="K105" s="1">
        <v>150</v>
      </c>
      <c r="L105" s="1">
        <v>0</v>
      </c>
      <c r="M105" s="7" t="s">
        <v>394</v>
      </c>
      <c r="N105" t="s">
        <v>301</v>
      </c>
      <c r="O105" s="168">
        <v>2</v>
      </c>
      <c r="P105">
        <v>2</v>
      </c>
      <c r="Q105">
        <v>1</v>
      </c>
      <c r="R105">
        <v>1</v>
      </c>
      <c r="S105">
        <v>1</v>
      </c>
      <c r="T105">
        <v>0</v>
      </c>
      <c r="U105">
        <v>0</v>
      </c>
      <c r="V105">
        <v>0</v>
      </c>
      <c r="W105">
        <v>0</v>
      </c>
      <c r="X105">
        <v>0</v>
      </c>
      <c r="Y105">
        <v>0</v>
      </c>
      <c r="Z105">
        <v>0</v>
      </c>
      <c r="AA105">
        <v>0</v>
      </c>
      <c r="AB105">
        <v>0</v>
      </c>
      <c r="AC105">
        <v>0</v>
      </c>
      <c r="AD105">
        <v>1</v>
      </c>
    </row>
    <row r="106" spans="1:30" x14ac:dyDescent="0.3">
      <c r="A106" t="s">
        <v>491</v>
      </c>
      <c r="B106" t="s">
        <v>373</v>
      </c>
      <c r="C106" s="19" t="s">
        <v>308</v>
      </c>
      <c r="D106">
        <v>1</v>
      </c>
      <c r="E106">
        <v>13.670311</v>
      </c>
      <c r="F106">
        <v>22.201824999999999</v>
      </c>
      <c r="G106">
        <v>0</v>
      </c>
      <c r="H106">
        <v>2.6297350000000002</v>
      </c>
      <c r="I106">
        <v>2.6592030000000002</v>
      </c>
      <c r="J106" s="1">
        <v>180</v>
      </c>
      <c r="K106" s="1">
        <v>180</v>
      </c>
      <c r="L106" s="1">
        <v>0</v>
      </c>
      <c r="M106" s="7" t="s">
        <v>69</v>
      </c>
      <c r="N106" t="s">
        <v>309</v>
      </c>
      <c r="O106" s="168">
        <v>2</v>
      </c>
      <c r="P106">
        <v>2</v>
      </c>
      <c r="Q106">
        <v>1</v>
      </c>
      <c r="R106">
        <v>1</v>
      </c>
      <c r="S106">
        <v>1</v>
      </c>
      <c r="T106">
        <v>0</v>
      </c>
      <c r="U106">
        <v>0</v>
      </c>
      <c r="V106">
        <v>0</v>
      </c>
      <c r="W106">
        <v>0</v>
      </c>
      <c r="X106">
        <v>0</v>
      </c>
      <c r="Y106">
        <v>0</v>
      </c>
      <c r="Z106">
        <v>0</v>
      </c>
      <c r="AA106">
        <v>0</v>
      </c>
      <c r="AB106">
        <v>0</v>
      </c>
      <c r="AC106">
        <v>0</v>
      </c>
      <c r="AD106">
        <v>1</v>
      </c>
    </row>
    <row r="107" spans="1:30" x14ac:dyDescent="0.3">
      <c r="A107" t="s">
        <v>492</v>
      </c>
      <c r="B107" t="s">
        <v>373</v>
      </c>
      <c r="C107" s="19" t="s">
        <v>322</v>
      </c>
      <c r="D107">
        <v>1</v>
      </c>
      <c r="E107">
        <v>12.777305999999999</v>
      </c>
      <c r="F107">
        <v>25.835093000000001</v>
      </c>
      <c r="G107">
        <v>2.9</v>
      </c>
      <c r="H107">
        <v>2.6297350000000002</v>
      </c>
      <c r="I107">
        <v>2.6592030000000002</v>
      </c>
      <c r="J107" s="1">
        <v>0</v>
      </c>
      <c r="K107" s="1">
        <v>180</v>
      </c>
      <c r="L107" s="1">
        <v>0</v>
      </c>
      <c r="M107" s="7" t="s">
        <v>493</v>
      </c>
      <c r="N107" t="s">
        <v>324</v>
      </c>
      <c r="O107" s="168">
        <v>2</v>
      </c>
      <c r="P107">
        <v>2</v>
      </c>
      <c r="Q107">
        <v>1</v>
      </c>
      <c r="R107">
        <v>1</v>
      </c>
      <c r="S107">
        <v>1</v>
      </c>
      <c r="T107">
        <v>0</v>
      </c>
      <c r="U107">
        <v>0</v>
      </c>
      <c r="V107">
        <v>0</v>
      </c>
      <c r="W107">
        <v>0</v>
      </c>
      <c r="X107">
        <v>0</v>
      </c>
      <c r="Y107">
        <v>0</v>
      </c>
      <c r="Z107">
        <v>0</v>
      </c>
      <c r="AA107">
        <v>0</v>
      </c>
      <c r="AB107">
        <v>0</v>
      </c>
      <c r="AC107">
        <v>0</v>
      </c>
      <c r="AD107">
        <v>1</v>
      </c>
    </row>
    <row r="108" spans="1:30" x14ac:dyDescent="0.3">
      <c r="A108" t="s">
        <v>494</v>
      </c>
      <c r="B108" t="s">
        <v>373</v>
      </c>
      <c r="C108" s="19" t="s">
        <v>335</v>
      </c>
      <c r="D108">
        <v>1</v>
      </c>
      <c r="E108">
        <v>12.777305999999999</v>
      </c>
      <c r="F108">
        <v>25.835093000000001</v>
      </c>
      <c r="G108">
        <v>0</v>
      </c>
      <c r="H108">
        <v>2.7</v>
      </c>
      <c r="I108">
        <v>2.9</v>
      </c>
      <c r="J108" s="1">
        <v>90</v>
      </c>
      <c r="K108" s="1">
        <v>-120</v>
      </c>
      <c r="L108" s="1">
        <v>0</v>
      </c>
      <c r="M108" s="7" t="s">
        <v>460</v>
      </c>
      <c r="N108" t="s">
        <v>301</v>
      </c>
      <c r="O108" s="168">
        <v>2</v>
      </c>
      <c r="P108">
        <v>2</v>
      </c>
      <c r="Q108">
        <v>1</v>
      </c>
      <c r="R108">
        <v>1</v>
      </c>
      <c r="S108">
        <v>1</v>
      </c>
      <c r="T108">
        <v>0</v>
      </c>
      <c r="U108">
        <v>0</v>
      </c>
      <c r="V108">
        <v>0</v>
      </c>
      <c r="W108">
        <v>0</v>
      </c>
      <c r="X108">
        <v>0</v>
      </c>
      <c r="Y108">
        <v>0</v>
      </c>
      <c r="Z108">
        <v>0</v>
      </c>
      <c r="AA108">
        <v>0</v>
      </c>
      <c r="AB108">
        <v>0</v>
      </c>
      <c r="AC108">
        <v>0</v>
      </c>
      <c r="AD108">
        <v>1</v>
      </c>
    </row>
    <row r="109" spans="1:30" x14ac:dyDescent="0.3">
      <c r="A109" t="s">
        <v>496</v>
      </c>
      <c r="B109" t="s">
        <v>373</v>
      </c>
      <c r="C109" s="19" t="s">
        <v>228</v>
      </c>
      <c r="D109">
        <v>1</v>
      </c>
      <c r="E109">
        <v>13.670311</v>
      </c>
      <c r="F109">
        <v>22.201824999999999</v>
      </c>
      <c r="G109">
        <v>0</v>
      </c>
      <c r="H109">
        <v>2.7</v>
      </c>
      <c r="I109">
        <v>2.9</v>
      </c>
      <c r="J109" s="1">
        <v>90</v>
      </c>
      <c r="K109" s="1">
        <v>60</v>
      </c>
      <c r="L109" s="1">
        <v>0</v>
      </c>
      <c r="M109" s="7" t="s">
        <v>366</v>
      </c>
      <c r="N109" t="s">
        <v>301</v>
      </c>
      <c r="O109" s="168">
        <v>2</v>
      </c>
      <c r="P109">
        <v>2</v>
      </c>
      <c r="Q109">
        <v>1</v>
      </c>
      <c r="R109">
        <v>1</v>
      </c>
      <c r="S109">
        <v>1</v>
      </c>
      <c r="T109">
        <v>0</v>
      </c>
      <c r="U109">
        <v>0</v>
      </c>
      <c r="V109">
        <v>0</v>
      </c>
      <c r="W109">
        <v>0</v>
      </c>
      <c r="X109">
        <v>0</v>
      </c>
      <c r="Y109">
        <v>0</v>
      </c>
      <c r="Z109">
        <v>0</v>
      </c>
      <c r="AA109">
        <v>0</v>
      </c>
      <c r="AB109">
        <v>0</v>
      </c>
      <c r="AC109">
        <v>0</v>
      </c>
      <c r="AD109">
        <v>1</v>
      </c>
    </row>
    <row r="110" spans="1:30" x14ac:dyDescent="0.3">
      <c r="A110" t="s">
        <v>497</v>
      </c>
      <c r="B110" t="s">
        <v>373</v>
      </c>
      <c r="C110" s="19" t="s">
        <v>315</v>
      </c>
      <c r="D110">
        <v>1</v>
      </c>
      <c r="E110">
        <v>15.020311</v>
      </c>
      <c r="F110">
        <v>24.540092999999999</v>
      </c>
      <c r="G110">
        <v>0</v>
      </c>
      <c r="H110">
        <v>2.59</v>
      </c>
      <c r="I110">
        <v>2.9</v>
      </c>
      <c r="J110" s="1">
        <v>90</v>
      </c>
      <c r="K110" s="1">
        <v>150</v>
      </c>
      <c r="L110" s="1">
        <v>0</v>
      </c>
      <c r="M110" s="7" t="s">
        <v>10</v>
      </c>
      <c r="N110" t="s">
        <v>316</v>
      </c>
      <c r="O110" s="168">
        <v>2</v>
      </c>
      <c r="P110">
        <v>2</v>
      </c>
      <c r="Q110">
        <v>1</v>
      </c>
      <c r="R110">
        <v>0.5</v>
      </c>
      <c r="S110">
        <v>1</v>
      </c>
      <c r="T110">
        <v>0</v>
      </c>
      <c r="U110">
        <v>0</v>
      </c>
      <c r="V110">
        <v>0</v>
      </c>
      <c r="W110">
        <v>0</v>
      </c>
      <c r="X110">
        <v>0</v>
      </c>
      <c r="Y110">
        <v>0</v>
      </c>
      <c r="Z110">
        <v>0</v>
      </c>
      <c r="AA110">
        <v>0</v>
      </c>
      <c r="AB110">
        <v>0</v>
      </c>
      <c r="AC110">
        <v>0</v>
      </c>
      <c r="AD110">
        <v>1</v>
      </c>
    </row>
    <row r="111" spans="1:30" x14ac:dyDescent="0.3">
      <c r="A111" t="s">
        <v>500</v>
      </c>
      <c r="B111" t="s">
        <v>499</v>
      </c>
      <c r="C111" s="19" t="s">
        <v>228</v>
      </c>
      <c r="D111">
        <v>1</v>
      </c>
      <c r="E111">
        <v>25.529651000000001</v>
      </c>
      <c r="F111">
        <v>12.092803</v>
      </c>
      <c r="G111">
        <v>2.9</v>
      </c>
      <c r="H111">
        <v>0.875</v>
      </c>
      <c r="I111">
        <v>2.9</v>
      </c>
      <c r="J111" s="1">
        <v>90</v>
      </c>
      <c r="K111" s="1">
        <v>-120</v>
      </c>
      <c r="L111" s="1">
        <v>0</v>
      </c>
      <c r="M111" s="7" t="s">
        <v>382</v>
      </c>
      <c r="N111" t="s">
        <v>306</v>
      </c>
      <c r="O111" s="168">
        <v>2</v>
      </c>
      <c r="P111">
        <v>2</v>
      </c>
      <c r="Q111">
        <v>1</v>
      </c>
      <c r="R111">
        <v>1</v>
      </c>
      <c r="S111">
        <v>1</v>
      </c>
      <c r="T111">
        <v>0</v>
      </c>
      <c r="U111">
        <v>0</v>
      </c>
      <c r="V111">
        <v>0</v>
      </c>
      <c r="W111">
        <v>0</v>
      </c>
      <c r="X111">
        <v>0</v>
      </c>
      <c r="Y111">
        <v>0</v>
      </c>
      <c r="Z111">
        <v>0</v>
      </c>
      <c r="AA111">
        <v>0</v>
      </c>
      <c r="AB111">
        <v>0</v>
      </c>
      <c r="AC111">
        <v>0</v>
      </c>
      <c r="AD111">
        <v>1</v>
      </c>
    </row>
    <row r="112" spans="1:30" x14ac:dyDescent="0.3">
      <c r="A112" t="s">
        <v>501</v>
      </c>
      <c r="B112" t="s">
        <v>499</v>
      </c>
      <c r="C112" s="19" t="s">
        <v>308</v>
      </c>
      <c r="D112">
        <v>1</v>
      </c>
      <c r="E112">
        <v>22.844971999999999</v>
      </c>
      <c r="F112">
        <v>13.642803000000001</v>
      </c>
      <c r="G112">
        <v>2.9</v>
      </c>
      <c r="H112">
        <v>2.2576100000000001</v>
      </c>
      <c r="I112">
        <v>1.819402</v>
      </c>
      <c r="J112" s="1">
        <v>0</v>
      </c>
      <c r="K112" s="1">
        <v>180</v>
      </c>
      <c r="L112" s="1">
        <v>0</v>
      </c>
      <c r="M112" s="7" t="s">
        <v>332</v>
      </c>
      <c r="N112" t="s">
        <v>324</v>
      </c>
      <c r="O112" s="168">
        <v>2</v>
      </c>
      <c r="P112">
        <v>2</v>
      </c>
      <c r="Q112">
        <v>1</v>
      </c>
      <c r="R112">
        <v>1</v>
      </c>
      <c r="S112">
        <v>1</v>
      </c>
      <c r="T112">
        <v>0</v>
      </c>
      <c r="U112">
        <v>0</v>
      </c>
      <c r="V112">
        <v>0</v>
      </c>
      <c r="W112">
        <v>0</v>
      </c>
      <c r="X112">
        <v>0</v>
      </c>
      <c r="Y112">
        <v>0</v>
      </c>
      <c r="Z112">
        <v>0</v>
      </c>
      <c r="AA112">
        <v>0</v>
      </c>
      <c r="AB112">
        <v>0</v>
      </c>
      <c r="AC112">
        <v>0</v>
      </c>
      <c r="AD112">
        <v>1</v>
      </c>
    </row>
    <row r="113" spans="1:30" x14ac:dyDescent="0.3">
      <c r="A113" t="s">
        <v>502</v>
      </c>
      <c r="B113" t="s">
        <v>499</v>
      </c>
      <c r="C113" s="19" t="s">
        <v>322</v>
      </c>
      <c r="D113">
        <v>1</v>
      </c>
      <c r="E113">
        <v>22.844971999999999</v>
      </c>
      <c r="F113">
        <v>13.642803000000001</v>
      </c>
      <c r="G113">
        <v>5.8</v>
      </c>
      <c r="H113">
        <v>2.2576100000000001</v>
      </c>
      <c r="I113">
        <v>1.819402</v>
      </c>
      <c r="J113" s="1">
        <v>0</v>
      </c>
      <c r="K113" s="1">
        <v>180</v>
      </c>
      <c r="L113" s="1">
        <v>0</v>
      </c>
      <c r="M113" s="7" t="s">
        <v>487</v>
      </c>
      <c r="N113" t="s">
        <v>324</v>
      </c>
      <c r="O113" s="168">
        <v>2</v>
      </c>
      <c r="P113">
        <v>2</v>
      </c>
      <c r="Q113">
        <v>1</v>
      </c>
      <c r="R113">
        <v>1</v>
      </c>
      <c r="S113">
        <v>1</v>
      </c>
      <c r="T113">
        <v>0</v>
      </c>
      <c r="U113">
        <v>0</v>
      </c>
      <c r="V113">
        <v>0</v>
      </c>
      <c r="W113">
        <v>0</v>
      </c>
      <c r="X113">
        <v>0</v>
      </c>
      <c r="Y113">
        <v>0</v>
      </c>
      <c r="Z113">
        <v>0</v>
      </c>
      <c r="AA113">
        <v>0</v>
      </c>
      <c r="AB113">
        <v>0</v>
      </c>
      <c r="AC113">
        <v>0</v>
      </c>
      <c r="AD113">
        <v>1</v>
      </c>
    </row>
    <row r="114" spans="1:30" x14ac:dyDescent="0.3">
      <c r="A114" t="s">
        <v>503</v>
      </c>
      <c r="B114" t="s">
        <v>499</v>
      </c>
      <c r="C114" s="19" t="s">
        <v>315</v>
      </c>
      <c r="D114">
        <v>1</v>
      </c>
      <c r="E114">
        <v>25.529651000000001</v>
      </c>
      <c r="F114">
        <v>12.092803</v>
      </c>
      <c r="G114">
        <v>2.9</v>
      </c>
      <c r="H114">
        <v>3.1</v>
      </c>
      <c r="I114">
        <v>2.9</v>
      </c>
      <c r="J114" s="1">
        <v>90</v>
      </c>
      <c r="K114" s="1">
        <v>150</v>
      </c>
      <c r="L114" s="1">
        <v>0</v>
      </c>
      <c r="M114" s="7" t="s">
        <v>328</v>
      </c>
      <c r="N114" t="s">
        <v>301</v>
      </c>
      <c r="O114" s="168">
        <v>2</v>
      </c>
      <c r="P114">
        <v>2</v>
      </c>
      <c r="Q114">
        <v>1</v>
      </c>
      <c r="R114">
        <v>1</v>
      </c>
      <c r="S114">
        <v>1</v>
      </c>
      <c r="T114">
        <v>0</v>
      </c>
      <c r="U114">
        <v>0</v>
      </c>
      <c r="V114">
        <v>0</v>
      </c>
      <c r="W114">
        <v>0</v>
      </c>
      <c r="X114">
        <v>0</v>
      </c>
      <c r="Y114">
        <v>0</v>
      </c>
      <c r="Z114">
        <v>0</v>
      </c>
      <c r="AA114">
        <v>0</v>
      </c>
      <c r="AB114">
        <v>0</v>
      </c>
      <c r="AC114">
        <v>0</v>
      </c>
      <c r="AD114">
        <v>1</v>
      </c>
    </row>
    <row r="115" spans="1:30" x14ac:dyDescent="0.3">
      <c r="A115" t="s">
        <v>504</v>
      </c>
      <c r="B115" t="s">
        <v>499</v>
      </c>
      <c r="C115" s="19" t="s">
        <v>228</v>
      </c>
      <c r="D115">
        <v>1</v>
      </c>
      <c r="E115">
        <v>24.867151</v>
      </c>
      <c r="F115">
        <v>10.945319</v>
      </c>
      <c r="G115">
        <v>2.9</v>
      </c>
      <c r="H115">
        <v>0.45</v>
      </c>
      <c r="I115">
        <v>2.9</v>
      </c>
      <c r="J115" s="1">
        <v>90</v>
      </c>
      <c r="K115" s="1">
        <v>60</v>
      </c>
      <c r="L115" s="1">
        <v>0</v>
      </c>
      <c r="M115" s="7" t="s">
        <v>505</v>
      </c>
      <c r="N115" t="s">
        <v>306</v>
      </c>
      <c r="O115" s="168">
        <v>2</v>
      </c>
      <c r="P115">
        <v>2</v>
      </c>
      <c r="Q115">
        <v>1</v>
      </c>
      <c r="R115">
        <v>1</v>
      </c>
      <c r="S115">
        <v>1</v>
      </c>
      <c r="T115">
        <v>0</v>
      </c>
      <c r="U115">
        <v>0</v>
      </c>
      <c r="V115">
        <v>0</v>
      </c>
      <c r="W115">
        <v>0</v>
      </c>
      <c r="X115">
        <v>0</v>
      </c>
      <c r="Y115">
        <v>0</v>
      </c>
      <c r="Z115">
        <v>0</v>
      </c>
      <c r="AA115">
        <v>0</v>
      </c>
      <c r="AB115">
        <v>0</v>
      </c>
      <c r="AC115">
        <v>0</v>
      </c>
      <c r="AD115">
        <v>1</v>
      </c>
    </row>
    <row r="116" spans="1:30" x14ac:dyDescent="0.3">
      <c r="A116" t="s">
        <v>506</v>
      </c>
      <c r="B116" t="s">
        <v>499</v>
      </c>
      <c r="C116" s="19" t="s">
        <v>299</v>
      </c>
      <c r="D116">
        <v>1</v>
      </c>
      <c r="E116">
        <v>22.182472000000001</v>
      </c>
      <c r="F116">
        <v>12.495319</v>
      </c>
      <c r="G116">
        <v>2.9</v>
      </c>
      <c r="H116">
        <v>3.1</v>
      </c>
      <c r="I116">
        <v>2.9</v>
      </c>
      <c r="J116" s="1">
        <v>90</v>
      </c>
      <c r="K116" s="1">
        <v>-30</v>
      </c>
      <c r="L116" s="1">
        <v>0</v>
      </c>
      <c r="M116" s="7" t="s">
        <v>507</v>
      </c>
      <c r="N116" t="s">
        <v>301</v>
      </c>
      <c r="O116" s="168">
        <v>2</v>
      </c>
      <c r="P116">
        <v>2</v>
      </c>
      <c r="Q116">
        <v>1</v>
      </c>
      <c r="R116">
        <v>1</v>
      </c>
      <c r="S116">
        <v>1</v>
      </c>
      <c r="T116">
        <v>0</v>
      </c>
      <c r="U116">
        <v>0</v>
      </c>
      <c r="V116">
        <v>0</v>
      </c>
      <c r="W116">
        <v>0</v>
      </c>
      <c r="X116">
        <v>0</v>
      </c>
      <c r="Y116">
        <v>0</v>
      </c>
      <c r="Z116">
        <v>0</v>
      </c>
      <c r="AA116">
        <v>0</v>
      </c>
      <c r="AB116">
        <v>0</v>
      </c>
      <c r="AC116">
        <v>0</v>
      </c>
      <c r="AD116">
        <v>1</v>
      </c>
    </row>
    <row r="117" spans="1:30" x14ac:dyDescent="0.3">
      <c r="A117" t="s">
        <v>508</v>
      </c>
      <c r="B117" t="s">
        <v>499</v>
      </c>
      <c r="C117" s="19" t="s">
        <v>335</v>
      </c>
      <c r="D117">
        <v>1</v>
      </c>
      <c r="E117">
        <v>22.844971999999999</v>
      </c>
      <c r="F117">
        <v>13.642803000000001</v>
      </c>
      <c r="G117">
        <v>2.9</v>
      </c>
      <c r="H117">
        <v>1.325</v>
      </c>
      <c r="I117">
        <v>2.9</v>
      </c>
      <c r="J117" s="1">
        <v>90</v>
      </c>
      <c r="K117" s="1">
        <v>-120</v>
      </c>
      <c r="L117" s="1">
        <v>0</v>
      </c>
      <c r="M117" s="7" t="s">
        <v>509</v>
      </c>
      <c r="N117" t="s">
        <v>301</v>
      </c>
      <c r="O117" s="168">
        <v>2</v>
      </c>
      <c r="P117">
        <v>2</v>
      </c>
      <c r="Q117">
        <v>1</v>
      </c>
      <c r="R117">
        <v>1</v>
      </c>
      <c r="S117">
        <v>1</v>
      </c>
      <c r="T117">
        <v>0</v>
      </c>
      <c r="U117">
        <v>0</v>
      </c>
      <c r="V117">
        <v>0</v>
      </c>
      <c r="W117">
        <v>0</v>
      </c>
      <c r="X117">
        <v>0</v>
      </c>
      <c r="Y117">
        <v>0</v>
      </c>
      <c r="Z117">
        <v>0</v>
      </c>
      <c r="AA117">
        <v>0</v>
      </c>
      <c r="AB117">
        <v>0</v>
      </c>
      <c r="AC117">
        <v>0</v>
      </c>
      <c r="AD117">
        <v>1</v>
      </c>
    </row>
    <row r="118" spans="1:30" x14ac:dyDescent="0.3">
      <c r="A118" t="s">
        <v>512</v>
      </c>
      <c r="B118" t="s">
        <v>511</v>
      </c>
      <c r="C118" s="19" t="s">
        <v>335</v>
      </c>
      <c r="D118">
        <v>1</v>
      </c>
      <c r="E118">
        <v>13.070311</v>
      </c>
      <c r="F118">
        <v>21.162593999999999</v>
      </c>
      <c r="G118">
        <v>2.9</v>
      </c>
      <c r="H118">
        <v>1.4</v>
      </c>
      <c r="I118">
        <v>2.9</v>
      </c>
      <c r="J118" s="1">
        <v>90</v>
      </c>
      <c r="K118" s="1">
        <v>-120</v>
      </c>
      <c r="L118" s="1">
        <v>0</v>
      </c>
      <c r="M118" s="7" t="s">
        <v>398</v>
      </c>
      <c r="N118" t="s">
        <v>301</v>
      </c>
      <c r="O118" s="168">
        <v>2</v>
      </c>
      <c r="P118">
        <v>2</v>
      </c>
      <c r="Q118">
        <v>1</v>
      </c>
      <c r="R118">
        <v>1</v>
      </c>
      <c r="S118">
        <v>1</v>
      </c>
      <c r="T118">
        <v>0</v>
      </c>
      <c r="U118">
        <v>0</v>
      </c>
      <c r="V118">
        <v>0</v>
      </c>
      <c r="W118">
        <v>0</v>
      </c>
      <c r="X118">
        <v>0</v>
      </c>
      <c r="Y118">
        <v>0</v>
      </c>
      <c r="Z118">
        <v>0</v>
      </c>
      <c r="AA118">
        <v>0</v>
      </c>
      <c r="AB118">
        <v>0</v>
      </c>
      <c r="AC118">
        <v>0</v>
      </c>
      <c r="AD118">
        <v>1</v>
      </c>
    </row>
    <row r="119" spans="1:30" x14ac:dyDescent="0.3">
      <c r="A119" t="s">
        <v>513</v>
      </c>
      <c r="B119" t="s">
        <v>511</v>
      </c>
      <c r="C119" s="19" t="s">
        <v>299</v>
      </c>
      <c r="D119">
        <v>1</v>
      </c>
      <c r="E119">
        <v>14.70858</v>
      </c>
      <c r="F119">
        <v>18.600159000000001</v>
      </c>
      <c r="G119">
        <v>2.9</v>
      </c>
      <c r="H119">
        <v>2.7</v>
      </c>
      <c r="I119">
        <v>2.9</v>
      </c>
      <c r="J119" s="1">
        <v>90</v>
      </c>
      <c r="K119" s="1">
        <v>150</v>
      </c>
      <c r="L119" s="1">
        <v>0</v>
      </c>
      <c r="M119" s="7" t="s">
        <v>407</v>
      </c>
      <c r="N119" t="s">
        <v>301</v>
      </c>
      <c r="O119" s="168">
        <v>2</v>
      </c>
      <c r="P119">
        <v>2</v>
      </c>
      <c r="Q119">
        <v>1</v>
      </c>
      <c r="R119">
        <v>1</v>
      </c>
      <c r="S119">
        <v>1</v>
      </c>
      <c r="T119">
        <v>0</v>
      </c>
      <c r="U119">
        <v>0</v>
      </c>
      <c r="V119">
        <v>0</v>
      </c>
      <c r="W119">
        <v>0</v>
      </c>
      <c r="X119">
        <v>0</v>
      </c>
      <c r="Y119">
        <v>0</v>
      </c>
      <c r="Z119">
        <v>0</v>
      </c>
      <c r="AA119">
        <v>0</v>
      </c>
      <c r="AB119">
        <v>0</v>
      </c>
      <c r="AC119">
        <v>0</v>
      </c>
      <c r="AD119">
        <v>1</v>
      </c>
    </row>
    <row r="120" spans="1:30" x14ac:dyDescent="0.3">
      <c r="A120" t="s">
        <v>514</v>
      </c>
      <c r="B120" t="s">
        <v>511</v>
      </c>
      <c r="C120" s="19" t="s">
        <v>308</v>
      </c>
      <c r="D120">
        <v>1</v>
      </c>
      <c r="E120">
        <v>13.070311</v>
      </c>
      <c r="F120">
        <v>21.162593999999999</v>
      </c>
      <c r="G120">
        <v>2.9</v>
      </c>
      <c r="H120">
        <v>2.117057</v>
      </c>
      <c r="I120">
        <v>1.785498</v>
      </c>
      <c r="J120" s="1">
        <v>0</v>
      </c>
      <c r="K120" s="1">
        <v>180</v>
      </c>
      <c r="L120" s="1">
        <v>0</v>
      </c>
      <c r="M120" s="7" t="s">
        <v>345</v>
      </c>
      <c r="N120" t="s">
        <v>324</v>
      </c>
      <c r="O120" s="168">
        <v>2</v>
      </c>
      <c r="P120">
        <v>2</v>
      </c>
      <c r="Q120">
        <v>1</v>
      </c>
      <c r="R120">
        <v>1</v>
      </c>
      <c r="S120">
        <v>1</v>
      </c>
      <c r="T120">
        <v>0</v>
      </c>
      <c r="U120">
        <v>0</v>
      </c>
      <c r="V120">
        <v>0</v>
      </c>
      <c r="W120">
        <v>0</v>
      </c>
      <c r="X120">
        <v>0</v>
      </c>
      <c r="Y120">
        <v>0</v>
      </c>
      <c r="Z120">
        <v>0</v>
      </c>
      <c r="AA120">
        <v>0</v>
      </c>
      <c r="AB120">
        <v>0</v>
      </c>
      <c r="AC120">
        <v>0</v>
      </c>
      <c r="AD120">
        <v>1</v>
      </c>
    </row>
    <row r="121" spans="1:30" x14ac:dyDescent="0.3">
      <c r="A121" t="s">
        <v>515</v>
      </c>
      <c r="B121" t="s">
        <v>511</v>
      </c>
      <c r="C121" s="19" t="s">
        <v>315</v>
      </c>
      <c r="D121">
        <v>1</v>
      </c>
      <c r="E121">
        <v>15.408580000000001</v>
      </c>
      <c r="F121">
        <v>19.812594000000001</v>
      </c>
      <c r="G121">
        <v>2.9</v>
      </c>
      <c r="H121">
        <v>2.7</v>
      </c>
      <c r="I121">
        <v>2.9</v>
      </c>
      <c r="J121" s="1">
        <v>90</v>
      </c>
      <c r="K121" s="1">
        <v>150</v>
      </c>
      <c r="L121" s="1">
        <v>0</v>
      </c>
      <c r="M121" s="7" t="s">
        <v>369</v>
      </c>
      <c r="N121" t="s">
        <v>301</v>
      </c>
      <c r="O121" s="168">
        <v>2</v>
      </c>
      <c r="P121">
        <v>2</v>
      </c>
      <c r="Q121">
        <v>1</v>
      </c>
      <c r="R121">
        <v>1</v>
      </c>
      <c r="S121">
        <v>1</v>
      </c>
      <c r="T121">
        <v>0</v>
      </c>
      <c r="U121">
        <v>0</v>
      </c>
      <c r="V121">
        <v>0</v>
      </c>
      <c r="W121">
        <v>0</v>
      </c>
      <c r="X121">
        <v>0</v>
      </c>
      <c r="Y121">
        <v>0</v>
      </c>
      <c r="Z121">
        <v>0</v>
      </c>
      <c r="AA121">
        <v>0</v>
      </c>
      <c r="AB121">
        <v>0</v>
      </c>
      <c r="AC121">
        <v>0</v>
      </c>
      <c r="AD121">
        <v>1</v>
      </c>
    </row>
    <row r="122" spans="1:30" x14ac:dyDescent="0.3">
      <c r="A122" t="s">
        <v>516</v>
      </c>
      <c r="B122" t="s">
        <v>511</v>
      </c>
      <c r="C122" s="19" t="s">
        <v>228</v>
      </c>
      <c r="D122">
        <v>1</v>
      </c>
      <c r="E122">
        <v>15.408580000000001</v>
      </c>
      <c r="F122">
        <v>19.812594000000001</v>
      </c>
      <c r="G122">
        <v>2.9</v>
      </c>
      <c r="H122">
        <v>1.4</v>
      </c>
      <c r="I122">
        <v>2.9</v>
      </c>
      <c r="J122" s="1">
        <v>90</v>
      </c>
      <c r="K122" s="1">
        <v>-120</v>
      </c>
      <c r="L122" s="1">
        <v>0</v>
      </c>
      <c r="M122" s="7" t="s">
        <v>361</v>
      </c>
      <c r="N122" t="s">
        <v>301</v>
      </c>
      <c r="O122" s="168">
        <v>2</v>
      </c>
      <c r="P122">
        <v>2</v>
      </c>
      <c r="Q122">
        <v>1</v>
      </c>
      <c r="R122">
        <v>1</v>
      </c>
      <c r="S122">
        <v>1</v>
      </c>
      <c r="T122">
        <v>0</v>
      </c>
      <c r="U122">
        <v>0</v>
      </c>
      <c r="V122">
        <v>0</v>
      </c>
      <c r="W122">
        <v>0</v>
      </c>
      <c r="X122">
        <v>0</v>
      </c>
      <c r="Y122">
        <v>0</v>
      </c>
      <c r="Z122">
        <v>0</v>
      </c>
      <c r="AA122">
        <v>0</v>
      </c>
      <c r="AB122">
        <v>0</v>
      </c>
      <c r="AC122">
        <v>0</v>
      </c>
      <c r="AD122">
        <v>1</v>
      </c>
    </row>
    <row r="123" spans="1:30" x14ac:dyDescent="0.3">
      <c r="A123" t="s">
        <v>518</v>
      </c>
      <c r="B123" t="s">
        <v>511</v>
      </c>
      <c r="C123" s="19" t="s">
        <v>322</v>
      </c>
      <c r="D123">
        <v>1</v>
      </c>
      <c r="E123">
        <v>13.070311</v>
      </c>
      <c r="F123">
        <v>21.162593999999999</v>
      </c>
      <c r="G123">
        <v>5.8</v>
      </c>
      <c r="H123">
        <v>2.117057</v>
      </c>
      <c r="I123">
        <v>1.785498</v>
      </c>
      <c r="J123" s="1">
        <v>0</v>
      </c>
      <c r="K123" s="1">
        <v>180</v>
      </c>
      <c r="L123" s="1">
        <v>0</v>
      </c>
      <c r="M123" s="7" t="s">
        <v>519</v>
      </c>
      <c r="N123" t="s">
        <v>324</v>
      </c>
      <c r="O123" s="168">
        <v>2</v>
      </c>
      <c r="P123">
        <v>2</v>
      </c>
      <c r="Q123">
        <v>1</v>
      </c>
      <c r="R123">
        <v>1</v>
      </c>
      <c r="S123">
        <v>1</v>
      </c>
      <c r="T123">
        <v>0</v>
      </c>
      <c r="U123">
        <v>0</v>
      </c>
      <c r="V123">
        <v>0</v>
      </c>
      <c r="W123">
        <v>0</v>
      </c>
      <c r="X123">
        <v>0</v>
      </c>
      <c r="Y123">
        <v>0</v>
      </c>
      <c r="Z123">
        <v>0</v>
      </c>
      <c r="AA123">
        <v>0</v>
      </c>
      <c r="AB123">
        <v>0</v>
      </c>
      <c r="AC123">
        <v>0</v>
      </c>
      <c r="AD123">
        <v>1</v>
      </c>
    </row>
    <row r="124" spans="1:30" x14ac:dyDescent="0.3">
      <c r="A124" t="s">
        <v>520</v>
      </c>
      <c r="B124" t="s">
        <v>493</v>
      </c>
      <c r="C124" s="19" t="s">
        <v>308</v>
      </c>
      <c r="D124">
        <v>1</v>
      </c>
      <c r="E124">
        <v>12.777305999999999</v>
      </c>
      <c r="F124">
        <v>25.835093000000001</v>
      </c>
      <c r="G124">
        <v>2.9</v>
      </c>
      <c r="H124">
        <v>2.6297350000000002</v>
      </c>
      <c r="I124">
        <v>2.6592030000000002</v>
      </c>
      <c r="J124" s="1">
        <v>0</v>
      </c>
      <c r="K124" s="1">
        <v>180</v>
      </c>
      <c r="L124" s="1">
        <v>0</v>
      </c>
      <c r="M124" s="7" t="s">
        <v>373</v>
      </c>
      <c r="N124" t="s">
        <v>324</v>
      </c>
      <c r="O124" s="168">
        <v>2</v>
      </c>
      <c r="P124">
        <v>2</v>
      </c>
      <c r="Q124">
        <v>1</v>
      </c>
      <c r="R124">
        <v>1</v>
      </c>
      <c r="S124">
        <v>1</v>
      </c>
      <c r="T124">
        <v>0</v>
      </c>
      <c r="U124">
        <v>0</v>
      </c>
      <c r="V124">
        <v>0</v>
      </c>
      <c r="W124">
        <v>0</v>
      </c>
      <c r="X124">
        <v>0</v>
      </c>
      <c r="Y124">
        <v>0</v>
      </c>
      <c r="Z124">
        <v>0</v>
      </c>
      <c r="AA124">
        <v>0</v>
      </c>
      <c r="AB124">
        <v>0</v>
      </c>
      <c r="AC124">
        <v>0</v>
      </c>
      <c r="AD124">
        <v>1</v>
      </c>
    </row>
    <row r="125" spans="1:30" x14ac:dyDescent="0.3">
      <c r="A125" t="s">
        <v>521</v>
      </c>
      <c r="B125" t="s">
        <v>493</v>
      </c>
      <c r="C125" s="19" t="s">
        <v>315</v>
      </c>
      <c r="D125">
        <v>1</v>
      </c>
      <c r="E125">
        <v>15.020311</v>
      </c>
      <c r="F125">
        <v>24.540092999999999</v>
      </c>
      <c r="G125">
        <v>2.9</v>
      </c>
      <c r="H125">
        <v>2.59</v>
      </c>
      <c r="I125">
        <v>2.9</v>
      </c>
      <c r="J125" s="1">
        <v>90</v>
      </c>
      <c r="K125" s="1">
        <v>150</v>
      </c>
      <c r="L125" s="1">
        <v>0</v>
      </c>
      <c r="M125" s="7" t="s">
        <v>10</v>
      </c>
      <c r="N125" t="s">
        <v>316</v>
      </c>
      <c r="O125" s="168">
        <v>2</v>
      </c>
      <c r="P125">
        <v>2</v>
      </c>
      <c r="Q125">
        <v>1</v>
      </c>
      <c r="R125">
        <v>0.5</v>
      </c>
      <c r="S125">
        <v>1</v>
      </c>
      <c r="T125">
        <v>0</v>
      </c>
      <c r="U125">
        <v>0</v>
      </c>
      <c r="V125">
        <v>0</v>
      </c>
      <c r="W125">
        <v>0</v>
      </c>
      <c r="X125">
        <v>0</v>
      </c>
      <c r="Y125">
        <v>0</v>
      </c>
      <c r="Z125">
        <v>0</v>
      </c>
      <c r="AA125">
        <v>0</v>
      </c>
      <c r="AB125">
        <v>0</v>
      </c>
      <c r="AC125">
        <v>0</v>
      </c>
      <c r="AD125">
        <v>1</v>
      </c>
    </row>
    <row r="126" spans="1:30" x14ac:dyDescent="0.3">
      <c r="A126" t="s">
        <v>523</v>
      </c>
      <c r="B126" t="s">
        <v>493</v>
      </c>
      <c r="C126" s="19" t="s">
        <v>335</v>
      </c>
      <c r="D126">
        <v>1</v>
      </c>
      <c r="E126">
        <v>11.427306</v>
      </c>
      <c r="F126">
        <v>23.496825000000001</v>
      </c>
      <c r="G126">
        <v>2.9</v>
      </c>
      <c r="H126">
        <v>2.7</v>
      </c>
      <c r="I126">
        <v>2.9</v>
      </c>
      <c r="J126" s="1">
        <v>90</v>
      </c>
      <c r="K126" s="1">
        <v>60</v>
      </c>
      <c r="L126" s="1">
        <v>0</v>
      </c>
      <c r="M126" s="7" t="s">
        <v>524</v>
      </c>
      <c r="N126" t="s">
        <v>301</v>
      </c>
      <c r="O126" s="168">
        <v>2</v>
      </c>
      <c r="P126">
        <v>2</v>
      </c>
      <c r="Q126">
        <v>1</v>
      </c>
      <c r="R126">
        <v>1</v>
      </c>
      <c r="S126">
        <v>1</v>
      </c>
      <c r="T126">
        <v>0</v>
      </c>
      <c r="U126">
        <v>0</v>
      </c>
      <c r="V126">
        <v>0</v>
      </c>
      <c r="W126">
        <v>0</v>
      </c>
      <c r="X126">
        <v>0</v>
      </c>
      <c r="Y126">
        <v>0</v>
      </c>
      <c r="Z126">
        <v>0</v>
      </c>
      <c r="AA126">
        <v>0</v>
      </c>
      <c r="AB126">
        <v>0</v>
      </c>
      <c r="AC126">
        <v>0</v>
      </c>
      <c r="AD126">
        <v>1</v>
      </c>
    </row>
    <row r="127" spans="1:30" x14ac:dyDescent="0.3">
      <c r="A127" t="s">
        <v>526</v>
      </c>
      <c r="B127" t="s">
        <v>493</v>
      </c>
      <c r="C127" s="19" t="s">
        <v>299</v>
      </c>
      <c r="D127">
        <v>1</v>
      </c>
      <c r="E127">
        <v>12.206728</v>
      </c>
      <c r="F127">
        <v>23.046824999999998</v>
      </c>
      <c r="G127">
        <v>2.9</v>
      </c>
      <c r="H127">
        <v>1.69</v>
      </c>
      <c r="I127">
        <v>2.9</v>
      </c>
      <c r="J127" s="1">
        <v>90</v>
      </c>
      <c r="K127" s="1">
        <v>-30</v>
      </c>
      <c r="L127" s="1">
        <v>0</v>
      </c>
      <c r="M127" s="7" t="s">
        <v>398</v>
      </c>
      <c r="N127" t="s">
        <v>301</v>
      </c>
      <c r="O127" s="168">
        <v>2</v>
      </c>
      <c r="P127">
        <v>2</v>
      </c>
      <c r="Q127">
        <v>1</v>
      </c>
      <c r="R127">
        <v>1</v>
      </c>
      <c r="S127">
        <v>1</v>
      </c>
      <c r="T127">
        <v>0</v>
      </c>
      <c r="U127">
        <v>0</v>
      </c>
      <c r="V127">
        <v>0</v>
      </c>
      <c r="W127">
        <v>0</v>
      </c>
      <c r="X127">
        <v>0</v>
      </c>
      <c r="Y127">
        <v>0</v>
      </c>
      <c r="Z127">
        <v>0</v>
      </c>
      <c r="AA127">
        <v>0</v>
      </c>
      <c r="AB127">
        <v>0</v>
      </c>
      <c r="AC127">
        <v>0</v>
      </c>
      <c r="AD127">
        <v>1</v>
      </c>
    </row>
    <row r="128" spans="1:30" x14ac:dyDescent="0.3">
      <c r="A128" t="s">
        <v>528</v>
      </c>
      <c r="B128" t="s">
        <v>493</v>
      </c>
      <c r="C128" s="19" t="s">
        <v>299</v>
      </c>
      <c r="D128">
        <v>1</v>
      </c>
      <c r="E128">
        <v>12.206728</v>
      </c>
      <c r="F128">
        <v>23.046824999999998</v>
      </c>
      <c r="G128">
        <v>2.9</v>
      </c>
      <c r="H128">
        <v>0.9</v>
      </c>
      <c r="I128">
        <v>2.9</v>
      </c>
      <c r="J128" s="1">
        <v>90</v>
      </c>
      <c r="K128" s="1">
        <v>150</v>
      </c>
      <c r="L128" s="1">
        <v>0</v>
      </c>
      <c r="M128" s="7" t="s">
        <v>458</v>
      </c>
      <c r="N128" t="s">
        <v>301</v>
      </c>
      <c r="O128" s="168">
        <v>2</v>
      </c>
      <c r="P128">
        <v>2</v>
      </c>
      <c r="Q128">
        <v>1</v>
      </c>
      <c r="R128">
        <v>1</v>
      </c>
      <c r="S128">
        <v>1</v>
      </c>
      <c r="T128">
        <v>0</v>
      </c>
      <c r="U128">
        <v>0</v>
      </c>
      <c r="V128">
        <v>0</v>
      </c>
      <c r="W128">
        <v>0</v>
      </c>
      <c r="X128">
        <v>0</v>
      </c>
      <c r="Y128">
        <v>0</v>
      </c>
      <c r="Z128">
        <v>0</v>
      </c>
      <c r="AA128">
        <v>0</v>
      </c>
      <c r="AB128">
        <v>0</v>
      </c>
      <c r="AC128">
        <v>0</v>
      </c>
      <c r="AD128">
        <v>1</v>
      </c>
    </row>
    <row r="129" spans="1:30" x14ac:dyDescent="0.3">
      <c r="A129" t="s">
        <v>529</v>
      </c>
      <c r="B129" t="s">
        <v>493</v>
      </c>
      <c r="C129" s="19" t="s">
        <v>228</v>
      </c>
      <c r="D129">
        <v>1</v>
      </c>
      <c r="E129">
        <v>13.670311</v>
      </c>
      <c r="F129">
        <v>22.201824999999999</v>
      </c>
      <c r="G129">
        <v>2.9</v>
      </c>
      <c r="H129">
        <v>2.7</v>
      </c>
      <c r="I129">
        <v>2.9</v>
      </c>
      <c r="J129" s="1">
        <v>90</v>
      </c>
      <c r="K129" s="1">
        <v>60</v>
      </c>
      <c r="L129" s="1">
        <v>0</v>
      </c>
      <c r="M129" s="7" t="s">
        <v>369</v>
      </c>
      <c r="N129" t="s">
        <v>301</v>
      </c>
      <c r="O129" s="168">
        <v>2</v>
      </c>
      <c r="P129">
        <v>2</v>
      </c>
      <c r="Q129">
        <v>1</v>
      </c>
      <c r="R129">
        <v>1</v>
      </c>
      <c r="S129">
        <v>1</v>
      </c>
      <c r="T129">
        <v>0</v>
      </c>
      <c r="U129">
        <v>0</v>
      </c>
      <c r="V129">
        <v>0</v>
      </c>
      <c r="W129">
        <v>0</v>
      </c>
      <c r="X129">
        <v>0</v>
      </c>
      <c r="Y129">
        <v>0</v>
      </c>
      <c r="Z129">
        <v>0</v>
      </c>
      <c r="AA129">
        <v>0</v>
      </c>
      <c r="AB129">
        <v>0</v>
      </c>
      <c r="AC129">
        <v>0</v>
      </c>
      <c r="AD129">
        <v>1</v>
      </c>
    </row>
    <row r="130" spans="1:30" x14ac:dyDescent="0.3">
      <c r="A130" t="s">
        <v>530</v>
      </c>
      <c r="B130" t="s">
        <v>493</v>
      </c>
      <c r="C130" s="19" t="s">
        <v>322</v>
      </c>
      <c r="D130">
        <v>1</v>
      </c>
      <c r="E130">
        <v>12.777305999999999</v>
      </c>
      <c r="F130">
        <v>25.835093000000001</v>
      </c>
      <c r="G130">
        <v>5.8</v>
      </c>
      <c r="H130">
        <v>2.6297350000000002</v>
      </c>
      <c r="I130">
        <v>2.6592030000000002</v>
      </c>
      <c r="J130" s="1">
        <v>0</v>
      </c>
      <c r="K130" s="1">
        <v>180</v>
      </c>
      <c r="L130" s="1">
        <v>0</v>
      </c>
      <c r="M130" s="7" t="s">
        <v>531</v>
      </c>
      <c r="N130" t="s">
        <v>324</v>
      </c>
      <c r="O130" s="168">
        <v>2</v>
      </c>
      <c r="P130">
        <v>2</v>
      </c>
      <c r="Q130">
        <v>1</v>
      </c>
      <c r="R130">
        <v>1</v>
      </c>
      <c r="S130">
        <v>1</v>
      </c>
      <c r="T130">
        <v>0</v>
      </c>
      <c r="U130">
        <v>0</v>
      </c>
      <c r="V130">
        <v>0</v>
      </c>
      <c r="W130">
        <v>0</v>
      </c>
      <c r="X130">
        <v>0</v>
      </c>
      <c r="Y130">
        <v>0</v>
      </c>
      <c r="Z130">
        <v>0</v>
      </c>
      <c r="AA130">
        <v>0</v>
      </c>
      <c r="AB130">
        <v>0</v>
      </c>
      <c r="AC130">
        <v>0</v>
      </c>
      <c r="AD130">
        <v>1</v>
      </c>
    </row>
    <row r="131" spans="1:30" x14ac:dyDescent="0.3">
      <c r="A131" t="s">
        <v>532</v>
      </c>
      <c r="B131" t="s">
        <v>358</v>
      </c>
      <c r="C131" s="19" t="s">
        <v>308</v>
      </c>
      <c r="D131">
        <v>1</v>
      </c>
      <c r="E131">
        <v>17.950679000000001</v>
      </c>
      <c r="F131">
        <v>20.365639000000002</v>
      </c>
      <c r="G131">
        <v>0</v>
      </c>
      <c r="H131">
        <v>2.0045130000000002</v>
      </c>
      <c r="I131">
        <v>2.0647160000000002</v>
      </c>
      <c r="J131" s="1">
        <v>180</v>
      </c>
      <c r="K131" s="1">
        <v>180</v>
      </c>
      <c r="L131" s="1">
        <v>0</v>
      </c>
      <c r="M131" s="7" t="s">
        <v>69</v>
      </c>
      <c r="N131" t="s">
        <v>309</v>
      </c>
      <c r="O131" s="168">
        <v>2</v>
      </c>
      <c r="P131">
        <v>2</v>
      </c>
      <c r="Q131">
        <v>1</v>
      </c>
      <c r="R131">
        <v>1</v>
      </c>
      <c r="S131">
        <v>1</v>
      </c>
      <c r="T131">
        <v>0</v>
      </c>
      <c r="U131">
        <v>0</v>
      </c>
      <c r="V131">
        <v>0</v>
      </c>
      <c r="W131">
        <v>0</v>
      </c>
      <c r="X131">
        <v>0</v>
      </c>
      <c r="Y131">
        <v>0</v>
      </c>
      <c r="Z131">
        <v>0</v>
      </c>
      <c r="AA131">
        <v>0</v>
      </c>
      <c r="AB131">
        <v>0</v>
      </c>
      <c r="AC131">
        <v>0</v>
      </c>
      <c r="AD131">
        <v>1</v>
      </c>
    </row>
    <row r="132" spans="1:30" x14ac:dyDescent="0.3">
      <c r="A132" t="s">
        <v>533</v>
      </c>
      <c r="B132" t="s">
        <v>358</v>
      </c>
      <c r="C132" s="19" t="s">
        <v>299</v>
      </c>
      <c r="D132">
        <v>1</v>
      </c>
      <c r="E132">
        <v>17.604268999999999</v>
      </c>
      <c r="F132">
        <v>20.565639000000001</v>
      </c>
      <c r="G132">
        <v>0</v>
      </c>
      <c r="H132">
        <v>0.4</v>
      </c>
      <c r="I132">
        <v>2.9</v>
      </c>
      <c r="J132" s="1">
        <v>90</v>
      </c>
      <c r="K132" s="1">
        <v>-30</v>
      </c>
      <c r="L132" s="1">
        <v>0</v>
      </c>
      <c r="M132" s="7" t="s">
        <v>351</v>
      </c>
      <c r="N132" t="s">
        <v>301</v>
      </c>
      <c r="O132" s="168">
        <v>2</v>
      </c>
      <c r="P132">
        <v>2</v>
      </c>
      <c r="Q132">
        <v>1</v>
      </c>
      <c r="R132">
        <v>1</v>
      </c>
      <c r="S132">
        <v>1</v>
      </c>
      <c r="T132">
        <v>0</v>
      </c>
      <c r="U132">
        <v>0</v>
      </c>
      <c r="V132">
        <v>0</v>
      </c>
      <c r="W132">
        <v>0</v>
      </c>
      <c r="X132">
        <v>0</v>
      </c>
      <c r="Y132">
        <v>0</v>
      </c>
      <c r="Z132">
        <v>0</v>
      </c>
      <c r="AA132">
        <v>0</v>
      </c>
      <c r="AB132">
        <v>0</v>
      </c>
      <c r="AC132">
        <v>0</v>
      </c>
      <c r="AD132">
        <v>1</v>
      </c>
    </row>
    <row r="133" spans="1:30" x14ac:dyDescent="0.3">
      <c r="A133" t="s">
        <v>534</v>
      </c>
      <c r="B133" t="s">
        <v>358</v>
      </c>
      <c r="C133" s="19" t="s">
        <v>315</v>
      </c>
      <c r="D133">
        <v>1</v>
      </c>
      <c r="E133">
        <v>19.025679</v>
      </c>
      <c r="F133">
        <v>22.227592999999999</v>
      </c>
      <c r="G133">
        <v>0</v>
      </c>
      <c r="H133">
        <v>1.925</v>
      </c>
      <c r="I133">
        <v>2.9</v>
      </c>
      <c r="J133" s="1">
        <v>90</v>
      </c>
      <c r="K133" s="1">
        <v>150</v>
      </c>
      <c r="L133" s="1">
        <v>0</v>
      </c>
      <c r="M133" s="7" t="s">
        <v>10</v>
      </c>
      <c r="N133" t="s">
        <v>316</v>
      </c>
      <c r="O133" s="168">
        <v>2</v>
      </c>
      <c r="P133">
        <v>2</v>
      </c>
      <c r="Q133">
        <v>1</v>
      </c>
      <c r="R133">
        <v>0.5</v>
      </c>
      <c r="S133">
        <v>1</v>
      </c>
      <c r="T133">
        <v>0</v>
      </c>
      <c r="U133">
        <v>0</v>
      </c>
      <c r="V133">
        <v>0</v>
      </c>
      <c r="W133">
        <v>0</v>
      </c>
      <c r="X133">
        <v>0</v>
      </c>
      <c r="Y133">
        <v>0</v>
      </c>
      <c r="Z133">
        <v>0</v>
      </c>
      <c r="AA133">
        <v>0</v>
      </c>
      <c r="AB133">
        <v>0</v>
      </c>
      <c r="AC133">
        <v>0</v>
      </c>
      <c r="AD133">
        <v>1</v>
      </c>
    </row>
    <row r="134" spans="1:30" x14ac:dyDescent="0.3">
      <c r="A134" t="s">
        <v>536</v>
      </c>
      <c r="B134" t="s">
        <v>358</v>
      </c>
      <c r="C134" s="19" t="s">
        <v>335</v>
      </c>
      <c r="D134">
        <v>1</v>
      </c>
      <c r="E134">
        <v>17.35858</v>
      </c>
      <c r="F134">
        <v>23.190093000000001</v>
      </c>
      <c r="G134">
        <v>0</v>
      </c>
      <c r="H134">
        <v>2.15</v>
      </c>
      <c r="I134">
        <v>2.9</v>
      </c>
      <c r="J134" s="1">
        <v>90</v>
      </c>
      <c r="K134" s="1">
        <v>-120</v>
      </c>
      <c r="L134" s="1">
        <v>0</v>
      </c>
      <c r="M134" s="7" t="s">
        <v>366</v>
      </c>
      <c r="N134" t="s">
        <v>301</v>
      </c>
      <c r="O134" s="168">
        <v>2</v>
      </c>
      <c r="P134">
        <v>2</v>
      </c>
      <c r="Q134">
        <v>1</v>
      </c>
      <c r="R134">
        <v>1</v>
      </c>
      <c r="S134">
        <v>1</v>
      </c>
      <c r="T134">
        <v>0</v>
      </c>
      <c r="U134">
        <v>0</v>
      </c>
      <c r="V134">
        <v>0</v>
      </c>
      <c r="W134">
        <v>0</v>
      </c>
      <c r="X134">
        <v>0</v>
      </c>
      <c r="Y134">
        <v>0</v>
      </c>
      <c r="Z134">
        <v>0</v>
      </c>
      <c r="AA134">
        <v>0</v>
      </c>
      <c r="AB134">
        <v>0</v>
      </c>
      <c r="AC134">
        <v>0</v>
      </c>
      <c r="AD134">
        <v>1</v>
      </c>
    </row>
    <row r="135" spans="1:30" x14ac:dyDescent="0.3">
      <c r="A135" t="s">
        <v>537</v>
      </c>
      <c r="B135" t="s">
        <v>358</v>
      </c>
      <c r="C135" s="19" t="s">
        <v>228</v>
      </c>
      <c r="D135">
        <v>1</v>
      </c>
      <c r="E135">
        <v>17.950679000000001</v>
      </c>
      <c r="F135">
        <v>20.365639000000002</v>
      </c>
      <c r="G135">
        <v>0</v>
      </c>
      <c r="H135">
        <v>2.15</v>
      </c>
      <c r="I135">
        <v>2.9</v>
      </c>
      <c r="J135" s="1">
        <v>90</v>
      </c>
      <c r="K135" s="1">
        <v>60</v>
      </c>
      <c r="L135" s="1">
        <v>0</v>
      </c>
      <c r="M135" s="7" t="s">
        <v>351</v>
      </c>
      <c r="N135" t="s">
        <v>301</v>
      </c>
      <c r="O135" s="168">
        <v>2</v>
      </c>
      <c r="P135">
        <v>2</v>
      </c>
      <c r="Q135">
        <v>1</v>
      </c>
      <c r="R135">
        <v>1</v>
      </c>
      <c r="S135">
        <v>1</v>
      </c>
      <c r="T135">
        <v>0</v>
      </c>
      <c r="U135">
        <v>0</v>
      </c>
      <c r="V135">
        <v>0</v>
      </c>
      <c r="W135">
        <v>0</v>
      </c>
      <c r="X135">
        <v>0</v>
      </c>
      <c r="Y135">
        <v>0</v>
      </c>
      <c r="Z135">
        <v>0</v>
      </c>
      <c r="AA135">
        <v>0</v>
      </c>
      <c r="AB135">
        <v>0</v>
      </c>
      <c r="AC135">
        <v>0</v>
      </c>
      <c r="AD135">
        <v>1</v>
      </c>
    </row>
    <row r="136" spans="1:30" x14ac:dyDescent="0.3">
      <c r="A136" t="s">
        <v>538</v>
      </c>
      <c r="B136" t="s">
        <v>358</v>
      </c>
      <c r="C136" s="19" t="s">
        <v>322</v>
      </c>
      <c r="D136">
        <v>1</v>
      </c>
      <c r="E136">
        <v>17.35858</v>
      </c>
      <c r="F136">
        <v>23.190093000000001</v>
      </c>
      <c r="G136">
        <v>2.9</v>
      </c>
      <c r="H136">
        <v>2.0045130000000002</v>
      </c>
      <c r="I136">
        <v>2.0647160000000002</v>
      </c>
      <c r="J136" s="1">
        <v>0</v>
      </c>
      <c r="K136" s="1">
        <v>180</v>
      </c>
      <c r="L136" s="1">
        <v>0</v>
      </c>
      <c r="M136" s="7" t="s">
        <v>539</v>
      </c>
      <c r="N136" t="s">
        <v>324</v>
      </c>
      <c r="O136" s="168">
        <v>2</v>
      </c>
      <c r="P136">
        <v>2</v>
      </c>
      <c r="Q136">
        <v>1</v>
      </c>
      <c r="R136">
        <v>1</v>
      </c>
      <c r="S136">
        <v>1</v>
      </c>
      <c r="T136">
        <v>0</v>
      </c>
      <c r="U136">
        <v>0</v>
      </c>
      <c r="V136">
        <v>0</v>
      </c>
      <c r="W136">
        <v>0</v>
      </c>
      <c r="X136">
        <v>0</v>
      </c>
      <c r="Y136">
        <v>0</v>
      </c>
      <c r="Z136">
        <v>0</v>
      </c>
      <c r="AA136">
        <v>0</v>
      </c>
      <c r="AB136">
        <v>0</v>
      </c>
      <c r="AC136">
        <v>0</v>
      </c>
      <c r="AD136">
        <v>1</v>
      </c>
    </row>
    <row r="137" spans="1:30" x14ac:dyDescent="0.3">
      <c r="A137" t="s">
        <v>540</v>
      </c>
      <c r="B137" t="s">
        <v>358</v>
      </c>
      <c r="C137" s="19" t="s">
        <v>299</v>
      </c>
      <c r="D137">
        <v>1</v>
      </c>
      <c r="E137">
        <v>17.604268999999999</v>
      </c>
      <c r="F137">
        <v>20.565639000000001</v>
      </c>
      <c r="G137">
        <v>0</v>
      </c>
      <c r="H137">
        <v>1.5249999999999999</v>
      </c>
      <c r="I137">
        <v>2.9</v>
      </c>
      <c r="J137" s="1">
        <v>90</v>
      </c>
      <c r="K137" s="1">
        <v>150</v>
      </c>
      <c r="L137" s="1">
        <v>0</v>
      </c>
      <c r="M137" s="7" t="s">
        <v>343</v>
      </c>
      <c r="N137" t="s">
        <v>301</v>
      </c>
      <c r="O137" s="168">
        <v>2</v>
      </c>
      <c r="P137">
        <v>2</v>
      </c>
      <c r="Q137">
        <v>1</v>
      </c>
      <c r="R137">
        <v>1</v>
      </c>
      <c r="S137">
        <v>1</v>
      </c>
      <c r="T137">
        <v>0</v>
      </c>
      <c r="U137">
        <v>0</v>
      </c>
      <c r="V137">
        <v>0</v>
      </c>
      <c r="W137">
        <v>0</v>
      </c>
      <c r="X137">
        <v>0</v>
      </c>
      <c r="Y137">
        <v>0</v>
      </c>
      <c r="Z137">
        <v>0</v>
      </c>
      <c r="AA137">
        <v>0</v>
      </c>
      <c r="AB137">
        <v>0</v>
      </c>
      <c r="AC137">
        <v>0</v>
      </c>
      <c r="AD137">
        <v>1</v>
      </c>
    </row>
    <row r="138" spans="1:30" x14ac:dyDescent="0.3">
      <c r="A138" t="s">
        <v>542</v>
      </c>
      <c r="B138" t="s">
        <v>458</v>
      </c>
      <c r="C138" s="19" t="s">
        <v>308</v>
      </c>
      <c r="D138">
        <v>1</v>
      </c>
      <c r="E138">
        <v>9.0370749999999997</v>
      </c>
      <c r="F138">
        <v>24.876825</v>
      </c>
      <c r="G138">
        <v>2.9</v>
      </c>
      <c r="H138">
        <v>3.6379229999999998</v>
      </c>
      <c r="I138">
        <v>3.6218469999999998</v>
      </c>
      <c r="J138" s="1">
        <v>0</v>
      </c>
      <c r="K138" s="1">
        <v>180</v>
      </c>
      <c r="L138" s="1">
        <v>0</v>
      </c>
      <c r="M138" s="7" t="s">
        <v>394</v>
      </c>
      <c r="N138" t="s">
        <v>324</v>
      </c>
      <c r="O138" s="168">
        <v>2</v>
      </c>
      <c r="P138">
        <v>2</v>
      </c>
      <c r="Q138">
        <v>1</v>
      </c>
      <c r="R138">
        <v>1</v>
      </c>
      <c r="S138">
        <v>1</v>
      </c>
      <c r="T138">
        <v>0</v>
      </c>
      <c r="U138">
        <v>0</v>
      </c>
      <c r="V138">
        <v>0</v>
      </c>
      <c r="W138">
        <v>0</v>
      </c>
      <c r="X138">
        <v>0</v>
      </c>
      <c r="Y138">
        <v>0</v>
      </c>
      <c r="Z138">
        <v>0</v>
      </c>
      <c r="AA138">
        <v>0</v>
      </c>
      <c r="AB138">
        <v>0</v>
      </c>
      <c r="AC138">
        <v>0</v>
      </c>
      <c r="AD138">
        <v>1</v>
      </c>
    </row>
    <row r="139" spans="1:30" x14ac:dyDescent="0.3">
      <c r="A139" t="s">
        <v>543</v>
      </c>
      <c r="B139" t="s">
        <v>458</v>
      </c>
      <c r="C139" s="19" t="s">
        <v>322</v>
      </c>
      <c r="D139">
        <v>1</v>
      </c>
      <c r="E139">
        <v>9.0370749999999997</v>
      </c>
      <c r="F139">
        <v>24.876825</v>
      </c>
      <c r="G139">
        <v>5.8</v>
      </c>
      <c r="H139">
        <v>3.6379229999999998</v>
      </c>
      <c r="I139">
        <v>3.6218469999999998</v>
      </c>
      <c r="J139" s="1">
        <v>0</v>
      </c>
      <c r="K139" s="1">
        <v>180</v>
      </c>
      <c r="L139" s="1">
        <v>0</v>
      </c>
      <c r="M139" s="7" t="s">
        <v>544</v>
      </c>
      <c r="N139" t="s">
        <v>324</v>
      </c>
      <c r="O139" s="168">
        <v>2</v>
      </c>
      <c r="P139">
        <v>2</v>
      </c>
      <c r="Q139">
        <v>1</v>
      </c>
      <c r="R139">
        <v>1</v>
      </c>
      <c r="S139">
        <v>1</v>
      </c>
      <c r="T139">
        <v>0</v>
      </c>
      <c r="U139">
        <v>0</v>
      </c>
      <c r="V139">
        <v>0</v>
      </c>
      <c r="W139">
        <v>0</v>
      </c>
      <c r="X139">
        <v>0</v>
      </c>
      <c r="Y139">
        <v>0</v>
      </c>
      <c r="Z139">
        <v>0</v>
      </c>
      <c r="AA139">
        <v>0</v>
      </c>
      <c r="AB139">
        <v>0</v>
      </c>
      <c r="AC139">
        <v>0</v>
      </c>
      <c r="AD139">
        <v>1</v>
      </c>
    </row>
    <row r="140" spans="1:30" x14ac:dyDescent="0.3">
      <c r="A140" t="s">
        <v>545</v>
      </c>
      <c r="B140" t="s">
        <v>458</v>
      </c>
      <c r="C140" s="19" t="s">
        <v>315</v>
      </c>
      <c r="D140">
        <v>1</v>
      </c>
      <c r="E140">
        <v>11.427306</v>
      </c>
      <c r="F140">
        <v>23.496825000000001</v>
      </c>
      <c r="G140">
        <v>2.9</v>
      </c>
      <c r="H140">
        <v>2.76</v>
      </c>
      <c r="I140">
        <v>2.9</v>
      </c>
      <c r="J140" s="1">
        <v>90</v>
      </c>
      <c r="K140" s="1">
        <v>150</v>
      </c>
      <c r="L140" s="1">
        <v>0</v>
      </c>
      <c r="M140" s="7" t="s">
        <v>524</v>
      </c>
      <c r="N140" t="s">
        <v>301</v>
      </c>
      <c r="O140" s="168">
        <v>2</v>
      </c>
      <c r="P140">
        <v>2</v>
      </c>
      <c r="Q140">
        <v>1</v>
      </c>
      <c r="R140">
        <v>1</v>
      </c>
      <c r="S140">
        <v>1</v>
      </c>
      <c r="T140">
        <v>0</v>
      </c>
      <c r="U140">
        <v>0</v>
      </c>
      <c r="V140">
        <v>0</v>
      </c>
      <c r="W140">
        <v>0</v>
      </c>
      <c r="X140">
        <v>0</v>
      </c>
      <c r="Y140">
        <v>0</v>
      </c>
      <c r="Z140">
        <v>0</v>
      </c>
      <c r="AA140">
        <v>0</v>
      </c>
      <c r="AB140">
        <v>0</v>
      </c>
      <c r="AC140">
        <v>0</v>
      </c>
      <c r="AD140">
        <v>1</v>
      </c>
    </row>
    <row r="141" spans="1:30" x14ac:dyDescent="0.3">
      <c r="A141" t="s">
        <v>546</v>
      </c>
      <c r="B141" t="s">
        <v>458</v>
      </c>
      <c r="C141" s="19" t="s">
        <v>315</v>
      </c>
      <c r="D141">
        <v>1</v>
      </c>
      <c r="E141">
        <v>12.206728</v>
      </c>
      <c r="F141">
        <v>23.046824999999998</v>
      </c>
      <c r="G141">
        <v>2.9</v>
      </c>
      <c r="H141">
        <v>0.9</v>
      </c>
      <c r="I141">
        <v>2.9</v>
      </c>
      <c r="J141" s="1">
        <v>90</v>
      </c>
      <c r="K141" s="1">
        <v>150</v>
      </c>
      <c r="L141" s="1">
        <v>0</v>
      </c>
      <c r="M141" s="7" t="s">
        <v>493</v>
      </c>
      <c r="N141" t="s">
        <v>301</v>
      </c>
      <c r="O141" s="168">
        <v>2</v>
      </c>
      <c r="P141">
        <v>2</v>
      </c>
      <c r="Q141">
        <v>1</v>
      </c>
      <c r="R141">
        <v>1</v>
      </c>
      <c r="S141">
        <v>1</v>
      </c>
      <c r="T141">
        <v>0</v>
      </c>
      <c r="U141">
        <v>0</v>
      </c>
      <c r="V141">
        <v>0</v>
      </c>
      <c r="W141">
        <v>0</v>
      </c>
      <c r="X141">
        <v>0</v>
      </c>
      <c r="Y141">
        <v>0</v>
      </c>
      <c r="Z141">
        <v>0</v>
      </c>
      <c r="AA141">
        <v>0</v>
      </c>
      <c r="AB141">
        <v>0</v>
      </c>
      <c r="AC141">
        <v>0</v>
      </c>
      <c r="AD141">
        <v>1</v>
      </c>
    </row>
    <row r="142" spans="1:30" x14ac:dyDescent="0.3">
      <c r="A142" t="s">
        <v>547</v>
      </c>
      <c r="B142" t="s">
        <v>458</v>
      </c>
      <c r="C142" s="19" t="s">
        <v>299</v>
      </c>
      <c r="D142">
        <v>1</v>
      </c>
      <c r="E142">
        <v>10.406727999999999</v>
      </c>
      <c r="F142">
        <v>19.929133</v>
      </c>
      <c r="G142">
        <v>2.9</v>
      </c>
      <c r="H142">
        <v>3.66</v>
      </c>
      <c r="I142">
        <v>2.9</v>
      </c>
      <c r="J142" s="1">
        <v>90</v>
      </c>
      <c r="K142" s="1">
        <v>150</v>
      </c>
      <c r="L142" s="1">
        <v>0</v>
      </c>
      <c r="M142" s="7" t="s">
        <v>548</v>
      </c>
      <c r="N142" t="s">
        <v>301</v>
      </c>
      <c r="O142" s="168">
        <v>2</v>
      </c>
      <c r="P142">
        <v>2</v>
      </c>
      <c r="Q142">
        <v>1</v>
      </c>
      <c r="R142">
        <v>1</v>
      </c>
      <c r="S142">
        <v>1</v>
      </c>
      <c r="T142">
        <v>0</v>
      </c>
      <c r="U142">
        <v>0</v>
      </c>
      <c r="V142">
        <v>0</v>
      </c>
      <c r="W142">
        <v>0</v>
      </c>
      <c r="X142">
        <v>0</v>
      </c>
      <c r="Y142">
        <v>0</v>
      </c>
      <c r="Z142">
        <v>0</v>
      </c>
      <c r="AA142">
        <v>0</v>
      </c>
      <c r="AB142">
        <v>0</v>
      </c>
      <c r="AC142">
        <v>0</v>
      </c>
      <c r="AD142">
        <v>1</v>
      </c>
    </row>
    <row r="143" spans="1:30" x14ac:dyDescent="0.3">
      <c r="A143" t="s">
        <v>549</v>
      </c>
      <c r="B143" t="s">
        <v>458</v>
      </c>
      <c r="C143" s="19" t="s">
        <v>335</v>
      </c>
      <c r="D143">
        <v>1</v>
      </c>
      <c r="E143">
        <v>9.0370749999999997</v>
      </c>
      <c r="F143">
        <v>24.876825</v>
      </c>
      <c r="G143">
        <v>2.9</v>
      </c>
      <c r="H143">
        <v>3.6</v>
      </c>
      <c r="I143">
        <v>2.9</v>
      </c>
      <c r="J143" s="1">
        <v>90</v>
      </c>
      <c r="K143" s="1">
        <v>-120</v>
      </c>
      <c r="L143" s="1">
        <v>0</v>
      </c>
      <c r="M143" s="7" t="s">
        <v>10</v>
      </c>
      <c r="N143" t="s">
        <v>316</v>
      </c>
      <c r="O143" s="168">
        <v>2</v>
      </c>
      <c r="P143">
        <v>2</v>
      </c>
      <c r="Q143">
        <v>1</v>
      </c>
      <c r="R143">
        <v>0.5</v>
      </c>
      <c r="S143">
        <v>1</v>
      </c>
      <c r="T143">
        <v>0</v>
      </c>
      <c r="U143">
        <v>0</v>
      </c>
      <c r="V143">
        <v>0</v>
      </c>
      <c r="W143">
        <v>0</v>
      </c>
      <c r="X143">
        <v>0</v>
      </c>
      <c r="Y143">
        <v>0</v>
      </c>
      <c r="Z143">
        <v>0</v>
      </c>
      <c r="AA143">
        <v>0</v>
      </c>
      <c r="AB143">
        <v>0</v>
      </c>
      <c r="AC143">
        <v>0</v>
      </c>
      <c r="AD143">
        <v>1</v>
      </c>
    </row>
    <row r="144" spans="1:30" x14ac:dyDescent="0.3">
      <c r="A144" t="s">
        <v>551</v>
      </c>
      <c r="B144" t="s">
        <v>458</v>
      </c>
      <c r="C144" s="19" t="s">
        <v>228</v>
      </c>
      <c r="D144">
        <v>1</v>
      </c>
      <c r="E144">
        <v>10.406727999999999</v>
      </c>
      <c r="F144">
        <v>19.929133</v>
      </c>
      <c r="G144">
        <v>2.9</v>
      </c>
      <c r="H144">
        <v>3.6</v>
      </c>
      <c r="I144">
        <v>2.9</v>
      </c>
      <c r="J144" s="1">
        <v>90</v>
      </c>
      <c r="K144" s="1">
        <v>60</v>
      </c>
      <c r="L144" s="1">
        <v>0</v>
      </c>
      <c r="M144" s="7" t="s">
        <v>398</v>
      </c>
      <c r="N144" t="s">
        <v>301</v>
      </c>
      <c r="O144" s="168">
        <v>2</v>
      </c>
      <c r="P144">
        <v>2</v>
      </c>
      <c r="Q144">
        <v>1</v>
      </c>
      <c r="R144">
        <v>1</v>
      </c>
      <c r="S144">
        <v>1</v>
      </c>
      <c r="T144">
        <v>0</v>
      </c>
      <c r="U144">
        <v>0</v>
      </c>
      <c r="V144">
        <v>0</v>
      </c>
      <c r="W144">
        <v>0</v>
      </c>
      <c r="X144">
        <v>0</v>
      </c>
      <c r="Y144">
        <v>0</v>
      </c>
      <c r="Z144">
        <v>0</v>
      </c>
      <c r="AA144">
        <v>0</v>
      </c>
      <c r="AB144">
        <v>0</v>
      </c>
      <c r="AC144">
        <v>0</v>
      </c>
      <c r="AD144">
        <v>1</v>
      </c>
    </row>
    <row r="145" spans="1:30" x14ac:dyDescent="0.3">
      <c r="A145" t="s">
        <v>553</v>
      </c>
      <c r="B145" t="s">
        <v>345</v>
      </c>
      <c r="C145" s="19" t="s">
        <v>299</v>
      </c>
      <c r="D145">
        <v>1</v>
      </c>
      <c r="E145">
        <v>14.70858</v>
      </c>
      <c r="F145">
        <v>18.600159000000001</v>
      </c>
      <c r="G145">
        <v>0</v>
      </c>
      <c r="H145">
        <v>2.7</v>
      </c>
      <c r="I145">
        <v>2.9</v>
      </c>
      <c r="J145" s="1">
        <v>90</v>
      </c>
      <c r="K145" s="1">
        <v>150</v>
      </c>
      <c r="L145" s="1">
        <v>0</v>
      </c>
      <c r="M145" s="7" t="s">
        <v>348</v>
      </c>
      <c r="N145" t="s">
        <v>301</v>
      </c>
      <c r="O145" s="168">
        <v>2</v>
      </c>
      <c r="P145">
        <v>2</v>
      </c>
      <c r="Q145">
        <v>1</v>
      </c>
      <c r="R145">
        <v>1</v>
      </c>
      <c r="S145">
        <v>1</v>
      </c>
      <c r="T145">
        <v>0</v>
      </c>
      <c r="U145">
        <v>0</v>
      </c>
      <c r="V145">
        <v>0</v>
      </c>
      <c r="W145">
        <v>0</v>
      </c>
      <c r="X145">
        <v>0</v>
      </c>
      <c r="Y145">
        <v>0</v>
      </c>
      <c r="Z145">
        <v>0</v>
      </c>
      <c r="AA145">
        <v>0</v>
      </c>
      <c r="AB145">
        <v>0</v>
      </c>
      <c r="AC145">
        <v>0</v>
      </c>
      <c r="AD145">
        <v>1</v>
      </c>
    </row>
    <row r="146" spans="1:30" x14ac:dyDescent="0.3">
      <c r="A146" t="s">
        <v>554</v>
      </c>
      <c r="B146" t="s">
        <v>345</v>
      </c>
      <c r="C146" s="19" t="s">
        <v>228</v>
      </c>
      <c r="D146">
        <v>1</v>
      </c>
      <c r="E146">
        <v>14.70858</v>
      </c>
      <c r="F146">
        <v>18.600159000000001</v>
      </c>
      <c r="G146">
        <v>0</v>
      </c>
      <c r="H146">
        <v>1.4</v>
      </c>
      <c r="I146">
        <v>2.9</v>
      </c>
      <c r="J146" s="1">
        <v>90</v>
      </c>
      <c r="K146" s="1">
        <v>60</v>
      </c>
      <c r="L146" s="1">
        <v>0</v>
      </c>
      <c r="M146" s="7" t="s">
        <v>343</v>
      </c>
      <c r="N146" t="s">
        <v>301</v>
      </c>
      <c r="O146" s="168">
        <v>2</v>
      </c>
      <c r="P146">
        <v>2</v>
      </c>
      <c r="Q146">
        <v>1</v>
      </c>
      <c r="R146">
        <v>1</v>
      </c>
      <c r="S146">
        <v>1</v>
      </c>
      <c r="T146">
        <v>0</v>
      </c>
      <c r="U146">
        <v>0</v>
      </c>
      <c r="V146">
        <v>0</v>
      </c>
      <c r="W146">
        <v>0</v>
      </c>
      <c r="X146">
        <v>0</v>
      </c>
      <c r="Y146">
        <v>0</v>
      </c>
      <c r="Z146">
        <v>0</v>
      </c>
      <c r="AA146">
        <v>0</v>
      </c>
      <c r="AB146">
        <v>0</v>
      </c>
      <c r="AC146">
        <v>0</v>
      </c>
      <c r="AD146">
        <v>1</v>
      </c>
    </row>
    <row r="147" spans="1:30" x14ac:dyDescent="0.3">
      <c r="A147" t="s">
        <v>556</v>
      </c>
      <c r="B147" t="s">
        <v>345</v>
      </c>
      <c r="C147" s="19" t="s">
        <v>308</v>
      </c>
      <c r="D147">
        <v>1</v>
      </c>
      <c r="E147">
        <v>14.70858</v>
      </c>
      <c r="F147">
        <v>18.600159000000001</v>
      </c>
      <c r="G147">
        <v>0</v>
      </c>
      <c r="H147">
        <v>2.117057</v>
      </c>
      <c r="I147">
        <v>1.785498</v>
      </c>
      <c r="J147" s="1">
        <v>180</v>
      </c>
      <c r="K147" s="1">
        <v>180</v>
      </c>
      <c r="L147" s="1">
        <v>0</v>
      </c>
      <c r="M147" s="7" t="s">
        <v>69</v>
      </c>
      <c r="N147" t="s">
        <v>309</v>
      </c>
      <c r="O147" s="168">
        <v>2</v>
      </c>
      <c r="P147">
        <v>2</v>
      </c>
      <c r="Q147">
        <v>1</v>
      </c>
      <c r="R147">
        <v>1</v>
      </c>
      <c r="S147">
        <v>1</v>
      </c>
      <c r="T147">
        <v>0</v>
      </c>
      <c r="U147">
        <v>0</v>
      </c>
      <c r="V147">
        <v>0</v>
      </c>
      <c r="W147">
        <v>0</v>
      </c>
      <c r="X147">
        <v>0</v>
      </c>
      <c r="Y147">
        <v>0</v>
      </c>
      <c r="Z147">
        <v>0</v>
      </c>
      <c r="AA147">
        <v>0</v>
      </c>
      <c r="AB147">
        <v>0</v>
      </c>
      <c r="AC147">
        <v>0</v>
      </c>
      <c r="AD147">
        <v>1</v>
      </c>
    </row>
    <row r="148" spans="1:30" x14ac:dyDescent="0.3">
      <c r="A148" t="s">
        <v>557</v>
      </c>
      <c r="B148" t="s">
        <v>345</v>
      </c>
      <c r="C148" s="19" t="s">
        <v>335</v>
      </c>
      <c r="D148">
        <v>1</v>
      </c>
      <c r="E148">
        <v>13.070311</v>
      </c>
      <c r="F148">
        <v>21.162593999999999</v>
      </c>
      <c r="G148">
        <v>0</v>
      </c>
      <c r="H148">
        <v>1.4</v>
      </c>
      <c r="I148">
        <v>2.9</v>
      </c>
      <c r="J148" s="1">
        <v>90</v>
      </c>
      <c r="K148" s="1">
        <v>-120</v>
      </c>
      <c r="L148" s="1">
        <v>0</v>
      </c>
      <c r="M148" s="7" t="s">
        <v>371</v>
      </c>
      <c r="N148" t="s">
        <v>301</v>
      </c>
      <c r="O148" s="168">
        <v>2</v>
      </c>
      <c r="P148">
        <v>2</v>
      </c>
      <c r="Q148">
        <v>1</v>
      </c>
      <c r="R148">
        <v>1</v>
      </c>
      <c r="S148">
        <v>1</v>
      </c>
      <c r="T148">
        <v>0</v>
      </c>
      <c r="U148">
        <v>0</v>
      </c>
      <c r="V148">
        <v>0</v>
      </c>
      <c r="W148">
        <v>0</v>
      </c>
      <c r="X148">
        <v>0</v>
      </c>
      <c r="Y148">
        <v>0</v>
      </c>
      <c r="Z148">
        <v>0</v>
      </c>
      <c r="AA148">
        <v>0</v>
      </c>
      <c r="AB148">
        <v>0</v>
      </c>
      <c r="AC148">
        <v>0</v>
      </c>
      <c r="AD148">
        <v>1</v>
      </c>
    </row>
    <row r="149" spans="1:30" x14ac:dyDescent="0.3">
      <c r="A149" t="s">
        <v>558</v>
      </c>
      <c r="B149" t="s">
        <v>345</v>
      </c>
      <c r="C149" s="19" t="s">
        <v>315</v>
      </c>
      <c r="D149">
        <v>1</v>
      </c>
      <c r="E149">
        <v>15.408580000000001</v>
      </c>
      <c r="F149">
        <v>19.812594000000001</v>
      </c>
      <c r="G149">
        <v>0</v>
      </c>
      <c r="H149">
        <v>2.7</v>
      </c>
      <c r="I149">
        <v>2.9</v>
      </c>
      <c r="J149" s="1">
        <v>90</v>
      </c>
      <c r="K149" s="1">
        <v>150</v>
      </c>
      <c r="L149" s="1">
        <v>0</v>
      </c>
      <c r="M149" s="7" t="s">
        <v>366</v>
      </c>
      <c r="N149" t="s">
        <v>301</v>
      </c>
      <c r="O149" s="168">
        <v>2</v>
      </c>
      <c r="P149">
        <v>2</v>
      </c>
      <c r="Q149">
        <v>1</v>
      </c>
      <c r="R149">
        <v>1</v>
      </c>
      <c r="S149">
        <v>1</v>
      </c>
      <c r="T149">
        <v>0</v>
      </c>
      <c r="U149">
        <v>0</v>
      </c>
      <c r="V149">
        <v>0</v>
      </c>
      <c r="W149">
        <v>0</v>
      </c>
      <c r="X149">
        <v>0</v>
      </c>
      <c r="Y149">
        <v>0</v>
      </c>
      <c r="Z149">
        <v>0</v>
      </c>
      <c r="AA149">
        <v>0</v>
      </c>
      <c r="AB149">
        <v>0</v>
      </c>
      <c r="AC149">
        <v>0</v>
      </c>
      <c r="AD149">
        <v>1</v>
      </c>
    </row>
    <row r="150" spans="1:30" x14ac:dyDescent="0.3">
      <c r="A150" t="s">
        <v>559</v>
      </c>
      <c r="B150" t="s">
        <v>345</v>
      </c>
      <c r="C150" s="19" t="s">
        <v>322</v>
      </c>
      <c r="D150">
        <v>1</v>
      </c>
      <c r="E150">
        <v>13.070311</v>
      </c>
      <c r="F150">
        <v>21.162593999999999</v>
      </c>
      <c r="G150">
        <v>2.9</v>
      </c>
      <c r="H150">
        <v>2.117057</v>
      </c>
      <c r="I150">
        <v>1.785498</v>
      </c>
      <c r="J150" s="1">
        <v>0</v>
      </c>
      <c r="K150" s="1">
        <v>180</v>
      </c>
      <c r="L150" s="1">
        <v>0</v>
      </c>
      <c r="M150" s="7" t="s">
        <v>511</v>
      </c>
      <c r="N150" t="s">
        <v>324</v>
      </c>
      <c r="O150" s="168">
        <v>2</v>
      </c>
      <c r="P150">
        <v>2</v>
      </c>
      <c r="Q150">
        <v>1</v>
      </c>
      <c r="R150">
        <v>1</v>
      </c>
      <c r="S150">
        <v>1</v>
      </c>
      <c r="T150">
        <v>0</v>
      </c>
      <c r="U150">
        <v>0</v>
      </c>
      <c r="V150">
        <v>0</v>
      </c>
      <c r="W150">
        <v>0</v>
      </c>
      <c r="X150">
        <v>0</v>
      </c>
      <c r="Y150">
        <v>0</v>
      </c>
      <c r="Z150">
        <v>0</v>
      </c>
      <c r="AA150">
        <v>0</v>
      </c>
      <c r="AB150">
        <v>0</v>
      </c>
      <c r="AC150">
        <v>0</v>
      </c>
      <c r="AD150">
        <v>1</v>
      </c>
    </row>
    <row r="151" spans="1:30" x14ac:dyDescent="0.3">
      <c r="A151" t="s">
        <v>560</v>
      </c>
      <c r="B151" t="s">
        <v>524</v>
      </c>
      <c r="C151" s="19" t="s">
        <v>335</v>
      </c>
      <c r="D151">
        <v>1</v>
      </c>
      <c r="E151">
        <v>10.387074999999999</v>
      </c>
      <c r="F151">
        <v>27.215093</v>
      </c>
      <c r="G151">
        <v>2.9</v>
      </c>
      <c r="H151">
        <v>2.7</v>
      </c>
      <c r="I151">
        <v>2.9</v>
      </c>
      <c r="J151" s="1">
        <v>90</v>
      </c>
      <c r="K151" s="1">
        <v>-120</v>
      </c>
      <c r="L151" s="1">
        <v>0</v>
      </c>
      <c r="M151" s="7" t="s">
        <v>10</v>
      </c>
      <c r="N151" t="s">
        <v>316</v>
      </c>
      <c r="O151" s="168">
        <v>2</v>
      </c>
      <c r="P151">
        <v>2</v>
      </c>
      <c r="Q151">
        <v>1</v>
      </c>
      <c r="R151">
        <v>0.5</v>
      </c>
      <c r="S151">
        <v>1</v>
      </c>
      <c r="T151">
        <v>0</v>
      </c>
      <c r="U151">
        <v>0</v>
      </c>
      <c r="V151">
        <v>0</v>
      </c>
      <c r="W151">
        <v>0</v>
      </c>
      <c r="X151">
        <v>0</v>
      </c>
      <c r="Y151">
        <v>0</v>
      </c>
      <c r="Z151">
        <v>0</v>
      </c>
      <c r="AA151">
        <v>0</v>
      </c>
      <c r="AB151">
        <v>0</v>
      </c>
      <c r="AC151">
        <v>0</v>
      </c>
      <c r="AD151">
        <v>1</v>
      </c>
    </row>
    <row r="152" spans="1:30" x14ac:dyDescent="0.3">
      <c r="A152" t="s">
        <v>562</v>
      </c>
      <c r="B152" t="s">
        <v>524</v>
      </c>
      <c r="C152" s="19" t="s">
        <v>322</v>
      </c>
      <c r="D152">
        <v>1</v>
      </c>
      <c r="E152">
        <v>10.387074999999999</v>
      </c>
      <c r="F152">
        <v>27.215093</v>
      </c>
      <c r="G152">
        <v>5.8</v>
      </c>
      <c r="H152">
        <v>2.7378849999999999</v>
      </c>
      <c r="I152">
        <v>2.7218089999999999</v>
      </c>
      <c r="J152" s="1">
        <v>0</v>
      </c>
      <c r="K152" s="1">
        <v>180</v>
      </c>
      <c r="L152" s="1">
        <v>0</v>
      </c>
      <c r="M152" s="7" t="s">
        <v>563</v>
      </c>
      <c r="N152" t="s">
        <v>324</v>
      </c>
      <c r="O152" s="168">
        <v>2</v>
      </c>
      <c r="P152">
        <v>2</v>
      </c>
      <c r="Q152">
        <v>1</v>
      </c>
      <c r="R152">
        <v>1</v>
      </c>
      <c r="S152">
        <v>1</v>
      </c>
      <c r="T152">
        <v>0</v>
      </c>
      <c r="U152">
        <v>0</v>
      </c>
      <c r="V152">
        <v>0</v>
      </c>
      <c r="W152">
        <v>0</v>
      </c>
      <c r="X152">
        <v>0</v>
      </c>
      <c r="Y152">
        <v>0</v>
      </c>
      <c r="Z152">
        <v>0</v>
      </c>
      <c r="AA152">
        <v>0</v>
      </c>
      <c r="AB152">
        <v>0</v>
      </c>
      <c r="AC152">
        <v>0</v>
      </c>
      <c r="AD152">
        <v>1</v>
      </c>
    </row>
    <row r="153" spans="1:30" x14ac:dyDescent="0.3">
      <c r="A153" t="s">
        <v>564</v>
      </c>
      <c r="B153" t="s">
        <v>524</v>
      </c>
      <c r="C153" s="19" t="s">
        <v>299</v>
      </c>
      <c r="D153">
        <v>1</v>
      </c>
      <c r="E153">
        <v>11.427306</v>
      </c>
      <c r="F153">
        <v>23.496825000000001</v>
      </c>
      <c r="G153">
        <v>2.9</v>
      </c>
      <c r="H153">
        <v>2.76</v>
      </c>
      <c r="I153">
        <v>2.9</v>
      </c>
      <c r="J153" s="1">
        <v>90</v>
      </c>
      <c r="K153" s="1">
        <v>150</v>
      </c>
      <c r="L153" s="1">
        <v>0</v>
      </c>
      <c r="M153" s="7" t="s">
        <v>458</v>
      </c>
      <c r="N153" t="s">
        <v>301</v>
      </c>
      <c r="O153" s="168">
        <v>2</v>
      </c>
      <c r="P153">
        <v>2</v>
      </c>
      <c r="Q153">
        <v>1</v>
      </c>
      <c r="R153">
        <v>1</v>
      </c>
      <c r="S153">
        <v>1</v>
      </c>
      <c r="T153">
        <v>0</v>
      </c>
      <c r="U153">
        <v>0</v>
      </c>
      <c r="V153">
        <v>0</v>
      </c>
      <c r="W153">
        <v>0</v>
      </c>
      <c r="X153">
        <v>0</v>
      </c>
      <c r="Y153">
        <v>0</v>
      </c>
      <c r="Z153">
        <v>0</v>
      </c>
      <c r="AA153">
        <v>0</v>
      </c>
      <c r="AB153">
        <v>0</v>
      </c>
      <c r="AC153">
        <v>0</v>
      </c>
      <c r="AD153">
        <v>1</v>
      </c>
    </row>
    <row r="154" spans="1:30" x14ac:dyDescent="0.3">
      <c r="A154" t="s">
        <v>565</v>
      </c>
      <c r="B154" t="s">
        <v>524</v>
      </c>
      <c r="C154" s="19" t="s">
        <v>308</v>
      </c>
      <c r="D154">
        <v>1</v>
      </c>
      <c r="E154">
        <v>10.387074999999999</v>
      </c>
      <c r="F154">
        <v>27.215093</v>
      </c>
      <c r="G154">
        <v>2.9</v>
      </c>
      <c r="H154">
        <v>2.7378849999999999</v>
      </c>
      <c r="I154">
        <v>2.7218089999999999</v>
      </c>
      <c r="J154" s="1">
        <v>0</v>
      </c>
      <c r="K154" s="1">
        <v>180</v>
      </c>
      <c r="L154" s="1">
        <v>0</v>
      </c>
      <c r="M154" s="7" t="s">
        <v>460</v>
      </c>
      <c r="N154" t="s">
        <v>324</v>
      </c>
      <c r="O154" s="168">
        <v>2</v>
      </c>
      <c r="P154">
        <v>2</v>
      </c>
      <c r="Q154">
        <v>1</v>
      </c>
      <c r="R154">
        <v>1</v>
      </c>
      <c r="S154">
        <v>1</v>
      </c>
      <c r="T154">
        <v>0</v>
      </c>
      <c r="U154">
        <v>0</v>
      </c>
      <c r="V154">
        <v>0</v>
      </c>
      <c r="W154">
        <v>0</v>
      </c>
      <c r="X154">
        <v>0</v>
      </c>
      <c r="Y154">
        <v>0</v>
      </c>
      <c r="Z154">
        <v>0</v>
      </c>
      <c r="AA154">
        <v>0</v>
      </c>
      <c r="AB154">
        <v>0</v>
      </c>
      <c r="AC154">
        <v>0</v>
      </c>
      <c r="AD154">
        <v>1</v>
      </c>
    </row>
    <row r="155" spans="1:30" x14ac:dyDescent="0.3">
      <c r="A155" t="s">
        <v>566</v>
      </c>
      <c r="B155" t="s">
        <v>524</v>
      </c>
      <c r="C155" s="19" t="s">
        <v>228</v>
      </c>
      <c r="D155">
        <v>1</v>
      </c>
      <c r="E155">
        <v>11.427306</v>
      </c>
      <c r="F155">
        <v>23.496825000000001</v>
      </c>
      <c r="G155">
        <v>2.9</v>
      </c>
      <c r="H155">
        <v>2.7</v>
      </c>
      <c r="I155">
        <v>2.9</v>
      </c>
      <c r="J155" s="1">
        <v>90</v>
      </c>
      <c r="K155" s="1">
        <v>60</v>
      </c>
      <c r="L155" s="1">
        <v>0</v>
      </c>
      <c r="M155" s="7" t="s">
        <v>493</v>
      </c>
      <c r="N155" t="s">
        <v>301</v>
      </c>
      <c r="O155" s="168">
        <v>2</v>
      </c>
      <c r="P155">
        <v>2</v>
      </c>
      <c r="Q155">
        <v>1</v>
      </c>
      <c r="R155">
        <v>1</v>
      </c>
      <c r="S155">
        <v>1</v>
      </c>
      <c r="T155">
        <v>0</v>
      </c>
      <c r="U155">
        <v>0</v>
      </c>
      <c r="V155">
        <v>0</v>
      </c>
      <c r="W155">
        <v>0</v>
      </c>
      <c r="X155">
        <v>0</v>
      </c>
      <c r="Y155">
        <v>0</v>
      </c>
      <c r="Z155">
        <v>0</v>
      </c>
      <c r="AA155">
        <v>0</v>
      </c>
      <c r="AB155">
        <v>0</v>
      </c>
      <c r="AC155">
        <v>0</v>
      </c>
      <c r="AD155">
        <v>1</v>
      </c>
    </row>
    <row r="156" spans="1:30" x14ac:dyDescent="0.3">
      <c r="A156" t="s">
        <v>568</v>
      </c>
      <c r="B156" t="s">
        <v>524</v>
      </c>
      <c r="C156" s="19" t="s">
        <v>315</v>
      </c>
      <c r="D156">
        <v>1</v>
      </c>
      <c r="E156">
        <v>12.777305999999999</v>
      </c>
      <c r="F156">
        <v>25.835093000000001</v>
      </c>
      <c r="G156">
        <v>2.9</v>
      </c>
      <c r="H156">
        <v>2.76</v>
      </c>
      <c r="I156">
        <v>2.9</v>
      </c>
      <c r="J156" s="1">
        <v>90</v>
      </c>
      <c r="K156" s="1">
        <v>150</v>
      </c>
      <c r="L156" s="1">
        <v>0</v>
      </c>
      <c r="M156" s="7" t="s">
        <v>10</v>
      </c>
      <c r="N156" t="s">
        <v>316</v>
      </c>
      <c r="O156" s="168">
        <v>2</v>
      </c>
      <c r="P156">
        <v>2</v>
      </c>
      <c r="Q156">
        <v>1</v>
      </c>
      <c r="R156">
        <v>0.5</v>
      </c>
      <c r="S156">
        <v>1</v>
      </c>
      <c r="T156">
        <v>0</v>
      </c>
      <c r="U156">
        <v>0</v>
      </c>
      <c r="V156">
        <v>0</v>
      </c>
      <c r="W156">
        <v>0</v>
      </c>
      <c r="X156">
        <v>0</v>
      </c>
      <c r="Y156">
        <v>0</v>
      </c>
      <c r="Z156">
        <v>0</v>
      </c>
      <c r="AA156">
        <v>0</v>
      </c>
      <c r="AB156">
        <v>0</v>
      </c>
      <c r="AC156">
        <v>0</v>
      </c>
      <c r="AD156">
        <v>1</v>
      </c>
    </row>
    <row r="157" spans="1:30" x14ac:dyDescent="0.3">
      <c r="A157" t="s">
        <v>569</v>
      </c>
      <c r="B157" t="s">
        <v>398</v>
      </c>
      <c r="C157" s="19" t="s">
        <v>308</v>
      </c>
      <c r="D157">
        <v>1</v>
      </c>
      <c r="E157">
        <v>12.206728</v>
      </c>
      <c r="F157">
        <v>23.046824999999998</v>
      </c>
      <c r="G157">
        <v>2.9</v>
      </c>
      <c r="H157">
        <v>2.2384469999999999</v>
      </c>
      <c r="I157">
        <v>2.717956</v>
      </c>
      <c r="J157" s="1">
        <v>0</v>
      </c>
      <c r="K157" s="1">
        <v>180</v>
      </c>
      <c r="L157" s="1">
        <v>0</v>
      </c>
      <c r="M157" s="7" t="s">
        <v>371</v>
      </c>
      <c r="N157" t="s">
        <v>324</v>
      </c>
      <c r="O157" s="168">
        <v>2</v>
      </c>
      <c r="P157">
        <v>2</v>
      </c>
      <c r="Q157">
        <v>1</v>
      </c>
      <c r="R157">
        <v>1</v>
      </c>
      <c r="S157">
        <v>1</v>
      </c>
      <c r="T157">
        <v>0</v>
      </c>
      <c r="U157">
        <v>0</v>
      </c>
      <c r="V157">
        <v>0</v>
      </c>
      <c r="W157">
        <v>0</v>
      </c>
      <c r="X157">
        <v>0</v>
      </c>
      <c r="Y157">
        <v>0</v>
      </c>
      <c r="Z157">
        <v>0</v>
      </c>
      <c r="AA157">
        <v>0</v>
      </c>
      <c r="AB157">
        <v>0</v>
      </c>
      <c r="AC157">
        <v>0</v>
      </c>
      <c r="AD157">
        <v>1</v>
      </c>
    </row>
    <row r="158" spans="1:30" x14ac:dyDescent="0.3">
      <c r="A158" t="s">
        <v>570</v>
      </c>
      <c r="B158" t="s">
        <v>398</v>
      </c>
      <c r="C158" s="19" t="s">
        <v>228</v>
      </c>
      <c r="D158">
        <v>1</v>
      </c>
      <c r="E158">
        <v>13.070311</v>
      </c>
      <c r="F158">
        <v>21.162593999999999</v>
      </c>
      <c r="G158">
        <v>2.9</v>
      </c>
      <c r="H158">
        <v>1.4</v>
      </c>
      <c r="I158">
        <v>2.9</v>
      </c>
      <c r="J158" s="1">
        <v>90</v>
      </c>
      <c r="K158" s="1">
        <v>-120</v>
      </c>
      <c r="L158" s="1">
        <v>0</v>
      </c>
      <c r="M158" s="7" t="s">
        <v>511</v>
      </c>
      <c r="N158" t="s">
        <v>301</v>
      </c>
      <c r="O158" s="168">
        <v>2</v>
      </c>
      <c r="P158">
        <v>2</v>
      </c>
      <c r="Q158">
        <v>1</v>
      </c>
      <c r="R158">
        <v>1</v>
      </c>
      <c r="S158">
        <v>1</v>
      </c>
      <c r="T158">
        <v>0</v>
      </c>
      <c r="U158">
        <v>0</v>
      </c>
      <c r="V158">
        <v>0</v>
      </c>
      <c r="W158">
        <v>0</v>
      </c>
      <c r="X158">
        <v>0</v>
      </c>
      <c r="Y158">
        <v>0</v>
      </c>
      <c r="Z158">
        <v>0</v>
      </c>
      <c r="AA158">
        <v>0</v>
      </c>
      <c r="AB158">
        <v>0</v>
      </c>
      <c r="AC158">
        <v>0</v>
      </c>
      <c r="AD158">
        <v>1</v>
      </c>
    </row>
    <row r="159" spans="1:30" x14ac:dyDescent="0.3">
      <c r="A159" t="s">
        <v>571</v>
      </c>
      <c r="B159" t="s">
        <v>398</v>
      </c>
      <c r="C159" s="19" t="s">
        <v>299</v>
      </c>
      <c r="D159">
        <v>1</v>
      </c>
      <c r="E159">
        <v>11.870310999999999</v>
      </c>
      <c r="F159">
        <v>19.084133000000001</v>
      </c>
      <c r="G159">
        <v>2.9</v>
      </c>
      <c r="H159">
        <v>1.69</v>
      </c>
      <c r="I159">
        <v>2.9</v>
      </c>
      <c r="J159" s="1">
        <v>90</v>
      </c>
      <c r="K159" s="1">
        <v>150</v>
      </c>
      <c r="L159" s="1">
        <v>0</v>
      </c>
      <c r="M159" s="7" t="s">
        <v>548</v>
      </c>
      <c r="N159" t="s">
        <v>301</v>
      </c>
      <c r="O159" s="168">
        <v>2</v>
      </c>
      <c r="P159">
        <v>2</v>
      </c>
      <c r="Q159">
        <v>1</v>
      </c>
      <c r="R159">
        <v>1</v>
      </c>
      <c r="S159">
        <v>1</v>
      </c>
      <c r="T159">
        <v>0</v>
      </c>
      <c r="U159">
        <v>0</v>
      </c>
      <c r="V159">
        <v>0</v>
      </c>
      <c r="W159">
        <v>0</v>
      </c>
      <c r="X159">
        <v>0</v>
      </c>
      <c r="Y159">
        <v>0</v>
      </c>
      <c r="Z159">
        <v>0</v>
      </c>
      <c r="AA159">
        <v>0</v>
      </c>
      <c r="AB159">
        <v>0</v>
      </c>
      <c r="AC159">
        <v>0</v>
      </c>
      <c r="AD159">
        <v>1</v>
      </c>
    </row>
    <row r="160" spans="1:30" x14ac:dyDescent="0.3">
      <c r="A160" t="s">
        <v>573</v>
      </c>
      <c r="B160" t="s">
        <v>398</v>
      </c>
      <c r="C160" s="19" t="s">
        <v>322</v>
      </c>
      <c r="D160">
        <v>1</v>
      </c>
      <c r="E160">
        <v>12.206728</v>
      </c>
      <c r="F160">
        <v>23.046824999999998</v>
      </c>
      <c r="G160">
        <v>5.8</v>
      </c>
      <c r="H160">
        <v>2.2384469999999999</v>
      </c>
      <c r="I160">
        <v>2.717956</v>
      </c>
      <c r="J160" s="1">
        <v>0</v>
      </c>
      <c r="K160" s="1">
        <v>180</v>
      </c>
      <c r="L160" s="1">
        <v>0</v>
      </c>
      <c r="M160" s="7" t="s">
        <v>574</v>
      </c>
      <c r="N160" t="s">
        <v>324</v>
      </c>
      <c r="O160" s="168">
        <v>2</v>
      </c>
      <c r="P160">
        <v>2</v>
      </c>
      <c r="Q160">
        <v>1</v>
      </c>
      <c r="R160">
        <v>1</v>
      </c>
      <c r="S160">
        <v>1</v>
      </c>
      <c r="T160">
        <v>0</v>
      </c>
      <c r="U160">
        <v>0</v>
      </c>
      <c r="V160">
        <v>0</v>
      </c>
      <c r="W160">
        <v>0</v>
      </c>
      <c r="X160">
        <v>0</v>
      </c>
      <c r="Y160">
        <v>0</v>
      </c>
      <c r="Z160">
        <v>0</v>
      </c>
      <c r="AA160">
        <v>0</v>
      </c>
      <c r="AB160">
        <v>0</v>
      </c>
      <c r="AC160">
        <v>0</v>
      </c>
      <c r="AD160">
        <v>1</v>
      </c>
    </row>
    <row r="161" spans="1:30" x14ac:dyDescent="0.3">
      <c r="A161" t="s">
        <v>575</v>
      </c>
      <c r="B161" t="s">
        <v>398</v>
      </c>
      <c r="C161" s="19" t="s">
        <v>315</v>
      </c>
      <c r="D161">
        <v>1</v>
      </c>
      <c r="E161">
        <v>12.206728</v>
      </c>
      <c r="F161">
        <v>23.046824999999998</v>
      </c>
      <c r="G161">
        <v>2.9</v>
      </c>
      <c r="H161">
        <v>1.69</v>
      </c>
      <c r="I161">
        <v>2.9</v>
      </c>
      <c r="J161" s="1">
        <v>90</v>
      </c>
      <c r="K161" s="1">
        <v>-30</v>
      </c>
      <c r="L161" s="1">
        <v>0</v>
      </c>
      <c r="M161" s="7" t="s">
        <v>493</v>
      </c>
      <c r="N161" t="s">
        <v>301</v>
      </c>
      <c r="O161" s="168">
        <v>2</v>
      </c>
      <c r="P161">
        <v>2</v>
      </c>
      <c r="Q161">
        <v>1</v>
      </c>
      <c r="R161">
        <v>1</v>
      </c>
      <c r="S161">
        <v>1</v>
      </c>
      <c r="T161">
        <v>0</v>
      </c>
      <c r="U161">
        <v>0</v>
      </c>
      <c r="V161">
        <v>0</v>
      </c>
      <c r="W161">
        <v>0</v>
      </c>
      <c r="X161">
        <v>0</v>
      </c>
      <c r="Y161">
        <v>0</v>
      </c>
      <c r="Z161">
        <v>0</v>
      </c>
      <c r="AA161">
        <v>0</v>
      </c>
      <c r="AB161">
        <v>0</v>
      </c>
      <c r="AC161">
        <v>0</v>
      </c>
      <c r="AD161">
        <v>1</v>
      </c>
    </row>
    <row r="162" spans="1:30" x14ac:dyDescent="0.3">
      <c r="A162" t="s">
        <v>577</v>
      </c>
      <c r="B162" t="s">
        <v>398</v>
      </c>
      <c r="C162" s="19" t="s">
        <v>335</v>
      </c>
      <c r="D162">
        <v>1</v>
      </c>
      <c r="E162">
        <v>10.406727999999999</v>
      </c>
      <c r="F162">
        <v>19.929133</v>
      </c>
      <c r="G162">
        <v>2.9</v>
      </c>
      <c r="H162">
        <v>3.6</v>
      </c>
      <c r="I162">
        <v>2.9</v>
      </c>
      <c r="J162" s="1">
        <v>90</v>
      </c>
      <c r="K162" s="1">
        <v>60</v>
      </c>
      <c r="L162" s="1">
        <v>0</v>
      </c>
      <c r="M162" s="7" t="s">
        <v>458</v>
      </c>
      <c r="N162" t="s">
        <v>301</v>
      </c>
      <c r="O162" s="168">
        <v>2</v>
      </c>
      <c r="P162">
        <v>2</v>
      </c>
      <c r="Q162">
        <v>1</v>
      </c>
      <c r="R162">
        <v>1</v>
      </c>
      <c r="S162">
        <v>1</v>
      </c>
      <c r="T162">
        <v>0</v>
      </c>
      <c r="U162">
        <v>0</v>
      </c>
      <c r="V162">
        <v>0</v>
      </c>
      <c r="W162">
        <v>0</v>
      </c>
      <c r="X162">
        <v>0</v>
      </c>
      <c r="Y162">
        <v>0</v>
      </c>
      <c r="Z162">
        <v>0</v>
      </c>
      <c r="AA162">
        <v>0</v>
      </c>
      <c r="AB162">
        <v>0</v>
      </c>
      <c r="AC162">
        <v>0</v>
      </c>
      <c r="AD162">
        <v>1</v>
      </c>
    </row>
    <row r="163" spans="1:30" x14ac:dyDescent="0.3">
      <c r="A163" t="s">
        <v>579</v>
      </c>
      <c r="B163" t="s">
        <v>398</v>
      </c>
      <c r="C163" s="19" t="s">
        <v>228</v>
      </c>
      <c r="D163">
        <v>1</v>
      </c>
      <c r="E163">
        <v>11.870310999999999</v>
      </c>
      <c r="F163">
        <v>19.084133000000001</v>
      </c>
      <c r="G163">
        <v>2.9</v>
      </c>
      <c r="H163">
        <v>1</v>
      </c>
      <c r="I163">
        <v>2.9</v>
      </c>
      <c r="J163" s="1">
        <v>90</v>
      </c>
      <c r="K163" s="1">
        <v>60</v>
      </c>
      <c r="L163" s="1">
        <v>0</v>
      </c>
      <c r="M163" s="7" t="s">
        <v>407</v>
      </c>
      <c r="N163" t="s">
        <v>301</v>
      </c>
      <c r="O163" s="168">
        <v>2</v>
      </c>
      <c r="P163">
        <v>2</v>
      </c>
      <c r="Q163">
        <v>1</v>
      </c>
      <c r="R163">
        <v>1</v>
      </c>
      <c r="S163">
        <v>1</v>
      </c>
      <c r="T163">
        <v>0</v>
      </c>
      <c r="U163">
        <v>0</v>
      </c>
      <c r="V163">
        <v>0</v>
      </c>
      <c r="W163">
        <v>0</v>
      </c>
      <c r="X163">
        <v>0</v>
      </c>
      <c r="Y163">
        <v>0</v>
      </c>
      <c r="Z163">
        <v>0</v>
      </c>
      <c r="AA163">
        <v>0</v>
      </c>
      <c r="AB163">
        <v>0</v>
      </c>
      <c r="AC163">
        <v>0</v>
      </c>
      <c r="AD163">
        <v>1</v>
      </c>
    </row>
    <row r="164" spans="1:30" x14ac:dyDescent="0.3">
      <c r="A164" t="s">
        <v>580</v>
      </c>
      <c r="B164" t="s">
        <v>398</v>
      </c>
      <c r="C164" s="19" t="s">
        <v>228</v>
      </c>
      <c r="D164">
        <v>1</v>
      </c>
      <c r="E164">
        <v>13.070311</v>
      </c>
      <c r="F164">
        <v>21.162593999999999</v>
      </c>
      <c r="G164">
        <v>2.9</v>
      </c>
      <c r="H164">
        <v>1.2</v>
      </c>
      <c r="I164">
        <v>2.9</v>
      </c>
      <c r="J164" s="1">
        <v>90</v>
      </c>
      <c r="K164" s="1">
        <v>60</v>
      </c>
      <c r="L164" s="1">
        <v>0</v>
      </c>
      <c r="M164" s="7" t="s">
        <v>369</v>
      </c>
      <c r="N164" t="s">
        <v>301</v>
      </c>
      <c r="O164" s="168">
        <v>2</v>
      </c>
      <c r="P164">
        <v>2</v>
      </c>
      <c r="Q164">
        <v>1</v>
      </c>
      <c r="R164">
        <v>1</v>
      </c>
      <c r="S164">
        <v>1</v>
      </c>
      <c r="T164">
        <v>0</v>
      </c>
      <c r="U164">
        <v>0</v>
      </c>
      <c r="V164">
        <v>0</v>
      </c>
      <c r="W164">
        <v>0</v>
      </c>
      <c r="X164">
        <v>0</v>
      </c>
      <c r="Y164">
        <v>0</v>
      </c>
      <c r="Z164">
        <v>0</v>
      </c>
      <c r="AA164">
        <v>0</v>
      </c>
      <c r="AB164">
        <v>0</v>
      </c>
      <c r="AC164">
        <v>0</v>
      </c>
      <c r="AD164">
        <v>1</v>
      </c>
    </row>
    <row r="165" spans="1:30" x14ac:dyDescent="0.3">
      <c r="A165" t="s">
        <v>581</v>
      </c>
      <c r="B165" t="s">
        <v>363</v>
      </c>
      <c r="C165" s="19" t="s">
        <v>315</v>
      </c>
      <c r="D165">
        <v>1</v>
      </c>
      <c r="E165">
        <v>19.563707000000001</v>
      </c>
      <c r="F165">
        <v>17.009485000000002</v>
      </c>
      <c r="G165">
        <v>0</v>
      </c>
      <c r="H165">
        <v>3.4750000000000001</v>
      </c>
      <c r="I165">
        <v>2.9</v>
      </c>
      <c r="J165" s="1">
        <v>90</v>
      </c>
      <c r="K165" s="1">
        <v>150</v>
      </c>
      <c r="L165" s="1">
        <v>0</v>
      </c>
      <c r="M165" s="7" t="s">
        <v>351</v>
      </c>
      <c r="N165" t="s">
        <v>301</v>
      </c>
      <c r="O165" s="168">
        <v>2</v>
      </c>
      <c r="P165">
        <v>2</v>
      </c>
      <c r="Q165">
        <v>1</v>
      </c>
      <c r="R165">
        <v>1</v>
      </c>
      <c r="S165">
        <v>1</v>
      </c>
      <c r="T165">
        <v>0</v>
      </c>
      <c r="U165">
        <v>0</v>
      </c>
      <c r="V165">
        <v>0</v>
      </c>
      <c r="W165">
        <v>0</v>
      </c>
      <c r="X165">
        <v>0</v>
      </c>
      <c r="Y165">
        <v>0</v>
      </c>
      <c r="Z165">
        <v>0</v>
      </c>
      <c r="AA165">
        <v>0</v>
      </c>
      <c r="AB165">
        <v>0</v>
      </c>
      <c r="AC165">
        <v>0</v>
      </c>
      <c r="AD165">
        <v>1</v>
      </c>
    </row>
    <row r="166" spans="1:30" x14ac:dyDescent="0.3">
      <c r="A166" t="s">
        <v>582</v>
      </c>
      <c r="B166" t="s">
        <v>363</v>
      </c>
      <c r="C166" s="19" t="s">
        <v>299</v>
      </c>
      <c r="D166">
        <v>1</v>
      </c>
      <c r="E166">
        <v>15.354269</v>
      </c>
      <c r="F166">
        <v>16.668524000000001</v>
      </c>
      <c r="G166">
        <v>0</v>
      </c>
      <c r="H166">
        <v>3.4750000000000001</v>
      </c>
      <c r="I166">
        <v>2.9</v>
      </c>
      <c r="J166" s="1">
        <v>90</v>
      </c>
      <c r="K166" s="1">
        <v>-30</v>
      </c>
      <c r="L166" s="1">
        <v>0</v>
      </c>
      <c r="M166" s="7" t="s">
        <v>355</v>
      </c>
      <c r="N166" t="s">
        <v>301</v>
      </c>
      <c r="O166" s="168">
        <v>2</v>
      </c>
      <c r="P166">
        <v>2</v>
      </c>
      <c r="Q166">
        <v>1</v>
      </c>
      <c r="R166">
        <v>1</v>
      </c>
      <c r="S166">
        <v>1</v>
      </c>
      <c r="T166">
        <v>0</v>
      </c>
      <c r="U166">
        <v>0</v>
      </c>
      <c r="V166">
        <v>0</v>
      </c>
      <c r="W166">
        <v>0</v>
      </c>
      <c r="X166">
        <v>0</v>
      </c>
      <c r="Y166">
        <v>0</v>
      </c>
      <c r="Z166">
        <v>0</v>
      </c>
      <c r="AA166">
        <v>0</v>
      </c>
      <c r="AB166">
        <v>0</v>
      </c>
      <c r="AC166">
        <v>0</v>
      </c>
      <c r="AD166">
        <v>1</v>
      </c>
    </row>
    <row r="167" spans="1:30" x14ac:dyDescent="0.3">
      <c r="A167" t="s">
        <v>583</v>
      </c>
      <c r="B167" t="s">
        <v>363</v>
      </c>
      <c r="C167" s="19" t="s">
        <v>308</v>
      </c>
      <c r="D167">
        <v>1</v>
      </c>
      <c r="E167">
        <v>18.363707000000002</v>
      </c>
      <c r="F167">
        <v>14.931024000000001</v>
      </c>
      <c r="G167">
        <v>0</v>
      </c>
      <c r="H167">
        <v>3.0331450000000002</v>
      </c>
      <c r="I167">
        <v>2.7496209999999999</v>
      </c>
      <c r="J167" s="1">
        <v>180</v>
      </c>
      <c r="K167" s="1">
        <v>180</v>
      </c>
      <c r="L167" s="1">
        <v>0</v>
      </c>
      <c r="M167" s="7" t="s">
        <v>69</v>
      </c>
      <c r="N167" t="s">
        <v>309</v>
      </c>
      <c r="O167" s="168">
        <v>2</v>
      </c>
      <c r="P167">
        <v>2</v>
      </c>
      <c r="Q167">
        <v>1</v>
      </c>
      <c r="R167">
        <v>1</v>
      </c>
      <c r="S167">
        <v>1</v>
      </c>
      <c r="T167">
        <v>0</v>
      </c>
      <c r="U167">
        <v>0</v>
      </c>
      <c r="V167">
        <v>0</v>
      </c>
      <c r="W167">
        <v>0</v>
      </c>
      <c r="X167">
        <v>0</v>
      </c>
      <c r="Y167">
        <v>0</v>
      </c>
      <c r="Z167">
        <v>0</v>
      </c>
      <c r="AA167">
        <v>0</v>
      </c>
      <c r="AB167">
        <v>0</v>
      </c>
      <c r="AC167">
        <v>0</v>
      </c>
      <c r="AD167">
        <v>1</v>
      </c>
    </row>
    <row r="168" spans="1:30" x14ac:dyDescent="0.3">
      <c r="A168" t="s">
        <v>584</v>
      </c>
      <c r="B168" t="s">
        <v>363</v>
      </c>
      <c r="C168" s="19" t="s">
        <v>228</v>
      </c>
      <c r="D168">
        <v>1</v>
      </c>
      <c r="E168">
        <v>18.363707000000002</v>
      </c>
      <c r="F168">
        <v>14.931024000000001</v>
      </c>
      <c r="G168">
        <v>0</v>
      </c>
      <c r="H168">
        <v>2.4</v>
      </c>
      <c r="I168">
        <v>2.9</v>
      </c>
      <c r="J168" s="1">
        <v>90</v>
      </c>
      <c r="K168" s="1">
        <v>60</v>
      </c>
      <c r="L168" s="1">
        <v>0</v>
      </c>
      <c r="M168" s="7" t="s">
        <v>336</v>
      </c>
      <c r="N168" t="s">
        <v>301</v>
      </c>
      <c r="O168" s="168">
        <v>2</v>
      </c>
      <c r="P168">
        <v>2</v>
      </c>
      <c r="Q168">
        <v>1</v>
      </c>
      <c r="R168">
        <v>1</v>
      </c>
      <c r="S168">
        <v>1</v>
      </c>
      <c r="T168">
        <v>0</v>
      </c>
      <c r="U168">
        <v>0</v>
      </c>
      <c r="V168">
        <v>0</v>
      </c>
      <c r="W168">
        <v>0</v>
      </c>
      <c r="X168">
        <v>0</v>
      </c>
      <c r="Y168">
        <v>0</v>
      </c>
      <c r="Z168">
        <v>0</v>
      </c>
      <c r="AA168">
        <v>0</v>
      </c>
      <c r="AB168">
        <v>0</v>
      </c>
      <c r="AC168">
        <v>0</v>
      </c>
      <c r="AD168">
        <v>1</v>
      </c>
    </row>
    <row r="169" spans="1:30" x14ac:dyDescent="0.3">
      <c r="A169" t="s">
        <v>585</v>
      </c>
      <c r="B169" t="s">
        <v>363</v>
      </c>
      <c r="C169" s="19" t="s">
        <v>335</v>
      </c>
      <c r="D169">
        <v>1</v>
      </c>
      <c r="E169">
        <v>16.554269000000001</v>
      </c>
      <c r="F169">
        <v>18.746984999999999</v>
      </c>
      <c r="G169">
        <v>0</v>
      </c>
      <c r="H169">
        <v>2.4</v>
      </c>
      <c r="I169">
        <v>2.9</v>
      </c>
      <c r="J169" s="1">
        <v>90</v>
      </c>
      <c r="K169" s="1">
        <v>-120</v>
      </c>
      <c r="L169" s="1">
        <v>0</v>
      </c>
      <c r="M169" s="7" t="s">
        <v>343</v>
      </c>
      <c r="N169" t="s">
        <v>301</v>
      </c>
      <c r="O169" s="168">
        <v>2</v>
      </c>
      <c r="P169">
        <v>2</v>
      </c>
      <c r="Q169">
        <v>1</v>
      </c>
      <c r="R169">
        <v>1</v>
      </c>
      <c r="S169">
        <v>1</v>
      </c>
      <c r="T169">
        <v>0</v>
      </c>
      <c r="U169">
        <v>0</v>
      </c>
      <c r="V169">
        <v>0</v>
      </c>
      <c r="W169">
        <v>0</v>
      </c>
      <c r="X169">
        <v>0</v>
      </c>
      <c r="Y169">
        <v>0</v>
      </c>
      <c r="Z169">
        <v>0</v>
      </c>
      <c r="AA169">
        <v>0</v>
      </c>
      <c r="AB169">
        <v>0</v>
      </c>
      <c r="AC169">
        <v>0</v>
      </c>
      <c r="AD169">
        <v>1</v>
      </c>
    </row>
    <row r="170" spans="1:30" x14ac:dyDescent="0.3">
      <c r="A170" t="s">
        <v>587</v>
      </c>
      <c r="B170" t="s">
        <v>363</v>
      </c>
      <c r="C170" s="19" t="s">
        <v>322</v>
      </c>
      <c r="D170">
        <v>1</v>
      </c>
      <c r="E170">
        <v>16.554269000000001</v>
      </c>
      <c r="F170">
        <v>18.746984999999999</v>
      </c>
      <c r="G170">
        <v>2.9</v>
      </c>
      <c r="H170">
        <v>3.0331450000000002</v>
      </c>
      <c r="I170">
        <v>2.7496209999999999</v>
      </c>
      <c r="J170" s="1">
        <v>0</v>
      </c>
      <c r="K170" s="1">
        <v>180</v>
      </c>
      <c r="L170" s="1">
        <v>0</v>
      </c>
      <c r="M170" s="7" t="s">
        <v>588</v>
      </c>
      <c r="N170" t="s">
        <v>324</v>
      </c>
      <c r="O170" s="168">
        <v>2</v>
      </c>
      <c r="P170">
        <v>2</v>
      </c>
      <c r="Q170">
        <v>1</v>
      </c>
      <c r="R170">
        <v>1</v>
      </c>
      <c r="S170">
        <v>1</v>
      </c>
      <c r="T170">
        <v>0</v>
      </c>
      <c r="U170">
        <v>0</v>
      </c>
      <c r="V170">
        <v>0</v>
      </c>
      <c r="W170">
        <v>0</v>
      </c>
      <c r="X170">
        <v>0</v>
      </c>
      <c r="Y170">
        <v>0</v>
      </c>
      <c r="Z170">
        <v>0</v>
      </c>
      <c r="AA170">
        <v>0</v>
      </c>
      <c r="AB170">
        <v>0</v>
      </c>
      <c r="AC170">
        <v>0</v>
      </c>
      <c r="AD170">
        <v>1</v>
      </c>
    </row>
    <row r="171" spans="1:30" x14ac:dyDescent="0.3">
      <c r="A171" t="s">
        <v>589</v>
      </c>
      <c r="B171" t="s">
        <v>351</v>
      </c>
      <c r="C171" s="19" t="s">
        <v>315</v>
      </c>
      <c r="D171">
        <v>1</v>
      </c>
      <c r="E171">
        <v>17.604268999999999</v>
      </c>
      <c r="F171">
        <v>20.565639000000001</v>
      </c>
      <c r="G171">
        <v>0</v>
      </c>
      <c r="H171">
        <v>0.4</v>
      </c>
      <c r="I171">
        <v>2.9</v>
      </c>
      <c r="J171" s="1">
        <v>90</v>
      </c>
      <c r="K171" s="1">
        <v>-30</v>
      </c>
      <c r="L171" s="1">
        <v>0</v>
      </c>
      <c r="M171" s="7" t="s">
        <v>358</v>
      </c>
      <c r="N171" t="s">
        <v>301</v>
      </c>
      <c r="O171" s="168">
        <v>2</v>
      </c>
      <c r="P171">
        <v>2</v>
      </c>
      <c r="Q171">
        <v>1</v>
      </c>
      <c r="R171">
        <v>1</v>
      </c>
      <c r="S171">
        <v>1</v>
      </c>
      <c r="T171">
        <v>0</v>
      </c>
      <c r="U171">
        <v>0</v>
      </c>
      <c r="V171">
        <v>0</v>
      </c>
      <c r="W171">
        <v>0</v>
      </c>
      <c r="X171">
        <v>0</v>
      </c>
      <c r="Y171">
        <v>0</v>
      </c>
      <c r="Z171">
        <v>0</v>
      </c>
      <c r="AA171">
        <v>0</v>
      </c>
      <c r="AB171">
        <v>0</v>
      </c>
      <c r="AC171">
        <v>0</v>
      </c>
      <c r="AD171">
        <v>1</v>
      </c>
    </row>
    <row r="172" spans="1:30" x14ac:dyDescent="0.3">
      <c r="A172" t="s">
        <v>590</v>
      </c>
      <c r="B172" t="s">
        <v>351</v>
      </c>
      <c r="C172" s="19" t="s">
        <v>228</v>
      </c>
      <c r="D172">
        <v>1</v>
      </c>
      <c r="E172">
        <v>21.688707000000001</v>
      </c>
      <c r="F172">
        <v>20.690093000000001</v>
      </c>
      <c r="G172">
        <v>0</v>
      </c>
      <c r="H172">
        <v>4.0125000000000002</v>
      </c>
      <c r="I172">
        <v>2.9</v>
      </c>
      <c r="J172" s="1">
        <v>90</v>
      </c>
      <c r="K172" s="1">
        <v>-120</v>
      </c>
      <c r="L172" s="1">
        <v>0</v>
      </c>
      <c r="M172" s="7" t="s">
        <v>591</v>
      </c>
      <c r="N172" t="s">
        <v>301</v>
      </c>
      <c r="O172" s="168">
        <v>2</v>
      </c>
      <c r="P172">
        <v>2</v>
      </c>
      <c r="Q172">
        <v>1</v>
      </c>
      <c r="R172">
        <v>1</v>
      </c>
      <c r="S172">
        <v>1</v>
      </c>
      <c r="T172">
        <v>0</v>
      </c>
      <c r="U172">
        <v>0</v>
      </c>
      <c r="V172">
        <v>0</v>
      </c>
      <c r="W172">
        <v>0</v>
      </c>
      <c r="X172">
        <v>0</v>
      </c>
      <c r="Y172">
        <v>0</v>
      </c>
      <c r="Z172">
        <v>0</v>
      </c>
      <c r="AA172">
        <v>0</v>
      </c>
      <c r="AB172">
        <v>0</v>
      </c>
      <c r="AC172">
        <v>0</v>
      </c>
      <c r="AD172">
        <v>1</v>
      </c>
    </row>
    <row r="173" spans="1:30" x14ac:dyDescent="0.3">
      <c r="A173" t="s">
        <v>592</v>
      </c>
      <c r="B173" t="s">
        <v>351</v>
      </c>
      <c r="C173" s="19" t="s">
        <v>322</v>
      </c>
      <c r="D173">
        <v>1</v>
      </c>
      <c r="E173">
        <v>19.025679</v>
      </c>
      <c r="F173">
        <v>22.227592999999999</v>
      </c>
      <c r="G173">
        <v>2.9</v>
      </c>
      <c r="H173">
        <v>3.6994229999999999</v>
      </c>
      <c r="I173">
        <v>3.7597079999999998</v>
      </c>
      <c r="J173" s="1">
        <v>0</v>
      </c>
      <c r="K173" s="1">
        <v>180</v>
      </c>
      <c r="L173" s="1">
        <v>0</v>
      </c>
      <c r="M173" s="7" t="s">
        <v>593</v>
      </c>
      <c r="N173" t="s">
        <v>324</v>
      </c>
      <c r="O173" s="168">
        <v>2</v>
      </c>
      <c r="P173">
        <v>2</v>
      </c>
      <c r="Q173">
        <v>1</v>
      </c>
      <c r="R173">
        <v>1</v>
      </c>
      <c r="S173">
        <v>1</v>
      </c>
      <c r="T173">
        <v>0</v>
      </c>
      <c r="U173">
        <v>0</v>
      </c>
      <c r="V173">
        <v>0</v>
      </c>
      <c r="W173">
        <v>0</v>
      </c>
      <c r="X173">
        <v>0</v>
      </c>
      <c r="Y173">
        <v>0</v>
      </c>
      <c r="Z173">
        <v>0</v>
      </c>
      <c r="AA173">
        <v>0</v>
      </c>
      <c r="AB173">
        <v>0</v>
      </c>
      <c r="AC173">
        <v>0</v>
      </c>
      <c r="AD173">
        <v>1</v>
      </c>
    </row>
    <row r="174" spans="1:30" x14ac:dyDescent="0.3">
      <c r="A174" t="s">
        <v>594</v>
      </c>
      <c r="B174" t="s">
        <v>351</v>
      </c>
      <c r="C174" s="19" t="s">
        <v>299</v>
      </c>
      <c r="D174">
        <v>1</v>
      </c>
      <c r="E174">
        <v>19.563707000000001</v>
      </c>
      <c r="F174">
        <v>17.009485000000002</v>
      </c>
      <c r="G174">
        <v>0</v>
      </c>
      <c r="H174">
        <v>3.4750000000000001</v>
      </c>
      <c r="I174">
        <v>2.9</v>
      </c>
      <c r="J174" s="1">
        <v>90</v>
      </c>
      <c r="K174" s="1">
        <v>150</v>
      </c>
      <c r="L174" s="1">
        <v>0</v>
      </c>
      <c r="M174" s="7" t="s">
        <v>363</v>
      </c>
      <c r="N174" t="s">
        <v>301</v>
      </c>
      <c r="O174" s="168">
        <v>2</v>
      </c>
      <c r="P174">
        <v>2</v>
      </c>
      <c r="Q174">
        <v>1</v>
      </c>
      <c r="R174">
        <v>1</v>
      </c>
      <c r="S174">
        <v>1</v>
      </c>
      <c r="T174">
        <v>0</v>
      </c>
      <c r="U174">
        <v>0</v>
      </c>
      <c r="V174">
        <v>0</v>
      </c>
      <c r="W174">
        <v>0</v>
      </c>
      <c r="X174">
        <v>0</v>
      </c>
      <c r="Y174">
        <v>0</v>
      </c>
      <c r="Z174">
        <v>0</v>
      </c>
      <c r="AA174">
        <v>0</v>
      </c>
      <c r="AB174">
        <v>0</v>
      </c>
      <c r="AC174">
        <v>0</v>
      </c>
      <c r="AD174">
        <v>1</v>
      </c>
    </row>
    <row r="175" spans="1:30" x14ac:dyDescent="0.3">
      <c r="A175" t="s">
        <v>595</v>
      </c>
      <c r="B175" t="s">
        <v>351</v>
      </c>
      <c r="C175" s="19" t="s">
        <v>335</v>
      </c>
      <c r="D175">
        <v>1</v>
      </c>
      <c r="E175">
        <v>16.554269000000001</v>
      </c>
      <c r="F175">
        <v>18.746984999999999</v>
      </c>
      <c r="G175">
        <v>0</v>
      </c>
      <c r="H175">
        <v>2.1</v>
      </c>
      <c r="I175">
        <v>2.9</v>
      </c>
      <c r="J175" s="1">
        <v>90</v>
      </c>
      <c r="K175" s="1">
        <v>60</v>
      </c>
      <c r="L175" s="1">
        <v>0</v>
      </c>
      <c r="M175" s="7" t="s">
        <v>343</v>
      </c>
      <c r="N175" t="s">
        <v>301</v>
      </c>
      <c r="O175" s="168">
        <v>2</v>
      </c>
      <c r="P175">
        <v>2</v>
      </c>
      <c r="Q175">
        <v>1</v>
      </c>
      <c r="R175">
        <v>1</v>
      </c>
      <c r="S175">
        <v>1</v>
      </c>
      <c r="T175">
        <v>0</v>
      </c>
      <c r="U175">
        <v>0</v>
      </c>
      <c r="V175">
        <v>0</v>
      </c>
      <c r="W175">
        <v>0</v>
      </c>
      <c r="X175">
        <v>0</v>
      </c>
      <c r="Y175">
        <v>0</v>
      </c>
      <c r="Z175">
        <v>0</v>
      </c>
      <c r="AA175">
        <v>0</v>
      </c>
      <c r="AB175">
        <v>0</v>
      </c>
      <c r="AC175">
        <v>0</v>
      </c>
      <c r="AD175">
        <v>1</v>
      </c>
    </row>
    <row r="176" spans="1:30" x14ac:dyDescent="0.3">
      <c r="A176" t="s">
        <v>597</v>
      </c>
      <c r="B176" t="s">
        <v>351</v>
      </c>
      <c r="C176" s="19" t="s">
        <v>228</v>
      </c>
      <c r="D176">
        <v>1</v>
      </c>
      <c r="E176">
        <v>19.682456999999999</v>
      </c>
      <c r="F176">
        <v>17.215166</v>
      </c>
      <c r="G176">
        <v>0</v>
      </c>
      <c r="H176">
        <v>0.23749999999999999</v>
      </c>
      <c r="I176">
        <v>2.9</v>
      </c>
      <c r="J176" s="1">
        <v>90</v>
      </c>
      <c r="K176" s="1">
        <v>-120</v>
      </c>
      <c r="L176" s="1">
        <v>0</v>
      </c>
      <c r="M176" s="7" t="s">
        <v>336</v>
      </c>
      <c r="N176" t="s">
        <v>301</v>
      </c>
      <c r="O176" s="168">
        <v>2</v>
      </c>
      <c r="P176">
        <v>2</v>
      </c>
      <c r="Q176">
        <v>1</v>
      </c>
      <c r="R176">
        <v>1</v>
      </c>
      <c r="S176">
        <v>1</v>
      </c>
      <c r="T176">
        <v>0</v>
      </c>
      <c r="U176">
        <v>0</v>
      </c>
      <c r="V176">
        <v>0</v>
      </c>
      <c r="W176">
        <v>0</v>
      </c>
      <c r="X176">
        <v>0</v>
      </c>
      <c r="Y176">
        <v>0</v>
      </c>
      <c r="Z176">
        <v>0</v>
      </c>
      <c r="AA176">
        <v>0</v>
      </c>
      <c r="AB176">
        <v>0</v>
      </c>
      <c r="AC176">
        <v>0</v>
      </c>
      <c r="AD176">
        <v>1</v>
      </c>
    </row>
    <row r="177" spans="1:30" x14ac:dyDescent="0.3">
      <c r="A177" t="s">
        <v>598</v>
      </c>
      <c r="B177" t="s">
        <v>351</v>
      </c>
      <c r="C177" s="19" t="s">
        <v>335</v>
      </c>
      <c r="D177">
        <v>1</v>
      </c>
      <c r="E177">
        <v>17.950679000000001</v>
      </c>
      <c r="F177">
        <v>20.365639000000002</v>
      </c>
      <c r="G177">
        <v>0</v>
      </c>
      <c r="H177">
        <v>2.15</v>
      </c>
      <c r="I177">
        <v>2.9</v>
      </c>
      <c r="J177" s="1">
        <v>90</v>
      </c>
      <c r="K177" s="1">
        <v>60</v>
      </c>
      <c r="L177" s="1">
        <v>0</v>
      </c>
      <c r="M177" s="7" t="s">
        <v>358</v>
      </c>
      <c r="N177" t="s">
        <v>301</v>
      </c>
      <c r="O177" s="168">
        <v>2</v>
      </c>
      <c r="P177">
        <v>2</v>
      </c>
      <c r="Q177">
        <v>1</v>
      </c>
      <c r="R177">
        <v>1</v>
      </c>
      <c r="S177">
        <v>1</v>
      </c>
      <c r="T177">
        <v>0</v>
      </c>
      <c r="U177">
        <v>0</v>
      </c>
      <c r="V177">
        <v>0</v>
      </c>
      <c r="W177">
        <v>0</v>
      </c>
      <c r="X177">
        <v>0</v>
      </c>
      <c r="Y177">
        <v>0</v>
      </c>
      <c r="Z177">
        <v>0</v>
      </c>
      <c r="AA177">
        <v>0</v>
      </c>
      <c r="AB177">
        <v>0</v>
      </c>
      <c r="AC177">
        <v>0</v>
      </c>
      <c r="AD177">
        <v>1</v>
      </c>
    </row>
    <row r="178" spans="1:30" x14ac:dyDescent="0.3">
      <c r="A178" t="s">
        <v>599</v>
      </c>
      <c r="B178" t="s">
        <v>351</v>
      </c>
      <c r="C178" s="19" t="s">
        <v>308</v>
      </c>
      <c r="D178">
        <v>1</v>
      </c>
      <c r="E178">
        <v>19.563707000000001</v>
      </c>
      <c r="F178">
        <v>17.009485000000002</v>
      </c>
      <c r="G178">
        <v>0</v>
      </c>
      <c r="H178">
        <v>3.6994229999999999</v>
      </c>
      <c r="I178">
        <v>3.7597079999999998</v>
      </c>
      <c r="J178" s="1">
        <v>180</v>
      </c>
      <c r="K178" s="1">
        <v>180</v>
      </c>
      <c r="L178" s="1">
        <v>0</v>
      </c>
      <c r="M178" s="7" t="s">
        <v>69</v>
      </c>
      <c r="N178" t="s">
        <v>309</v>
      </c>
      <c r="O178" s="168">
        <v>2</v>
      </c>
      <c r="P178">
        <v>2</v>
      </c>
      <c r="Q178">
        <v>1</v>
      </c>
      <c r="R178">
        <v>1</v>
      </c>
      <c r="S178">
        <v>1</v>
      </c>
      <c r="T178">
        <v>0</v>
      </c>
      <c r="U178">
        <v>0</v>
      </c>
      <c r="V178">
        <v>0</v>
      </c>
      <c r="W178">
        <v>0</v>
      </c>
      <c r="X178">
        <v>0</v>
      </c>
      <c r="Y178">
        <v>0</v>
      </c>
      <c r="Z178">
        <v>0</v>
      </c>
      <c r="AA178">
        <v>0</v>
      </c>
      <c r="AB178">
        <v>0</v>
      </c>
      <c r="AC178">
        <v>0</v>
      </c>
      <c r="AD178">
        <v>1</v>
      </c>
    </row>
    <row r="179" spans="1:30" x14ac:dyDescent="0.3">
      <c r="A179" t="s">
        <v>600</v>
      </c>
      <c r="B179" t="s">
        <v>351</v>
      </c>
      <c r="C179" s="19" t="s">
        <v>315</v>
      </c>
      <c r="D179">
        <v>1</v>
      </c>
      <c r="E179">
        <v>21.688707000000001</v>
      </c>
      <c r="F179">
        <v>20.690093000000001</v>
      </c>
      <c r="G179">
        <v>0</v>
      </c>
      <c r="H179">
        <v>3.0750000000000002</v>
      </c>
      <c r="I179">
        <v>2.9</v>
      </c>
      <c r="J179" s="1">
        <v>90</v>
      </c>
      <c r="K179" s="1">
        <v>150</v>
      </c>
      <c r="L179" s="1">
        <v>0</v>
      </c>
      <c r="M179" s="7" t="s">
        <v>10</v>
      </c>
      <c r="N179" t="s">
        <v>316</v>
      </c>
      <c r="O179" s="168">
        <v>2</v>
      </c>
      <c r="P179">
        <v>2</v>
      </c>
      <c r="Q179">
        <v>1</v>
      </c>
      <c r="R179">
        <v>0.5</v>
      </c>
      <c r="S179">
        <v>1</v>
      </c>
      <c r="T179">
        <v>0</v>
      </c>
      <c r="U179">
        <v>0</v>
      </c>
      <c r="V179">
        <v>0</v>
      </c>
      <c r="W179">
        <v>0</v>
      </c>
      <c r="X179">
        <v>0</v>
      </c>
      <c r="Y179">
        <v>0</v>
      </c>
      <c r="Z179">
        <v>0</v>
      </c>
      <c r="AA179">
        <v>0</v>
      </c>
      <c r="AB179">
        <v>0</v>
      </c>
      <c r="AC179">
        <v>0</v>
      </c>
      <c r="AD179">
        <v>1</v>
      </c>
    </row>
    <row r="180" spans="1:30" x14ac:dyDescent="0.3">
      <c r="A180" t="s">
        <v>602</v>
      </c>
      <c r="B180" t="s">
        <v>505</v>
      </c>
      <c r="C180" s="19" t="s">
        <v>228</v>
      </c>
      <c r="D180">
        <v>1</v>
      </c>
      <c r="E180">
        <v>26.933879999999998</v>
      </c>
      <c r="F180">
        <v>4.3250000000000002</v>
      </c>
      <c r="G180">
        <v>2.9</v>
      </c>
      <c r="H180">
        <v>3.7749999999999999</v>
      </c>
      <c r="I180">
        <v>2.9</v>
      </c>
      <c r="J180" s="1">
        <v>90</v>
      </c>
      <c r="K180" s="1">
        <v>60</v>
      </c>
      <c r="L180" s="1">
        <v>0</v>
      </c>
      <c r="M180" s="7" t="s">
        <v>603</v>
      </c>
      <c r="N180" t="s">
        <v>306</v>
      </c>
      <c r="O180" s="168">
        <v>2</v>
      </c>
      <c r="P180">
        <v>2</v>
      </c>
      <c r="Q180">
        <v>1</v>
      </c>
      <c r="R180">
        <v>1</v>
      </c>
      <c r="S180">
        <v>1</v>
      </c>
      <c r="T180">
        <v>0</v>
      </c>
      <c r="U180">
        <v>0</v>
      </c>
      <c r="V180">
        <v>0</v>
      </c>
      <c r="W180">
        <v>0</v>
      </c>
      <c r="X180">
        <v>0</v>
      </c>
      <c r="Y180">
        <v>0</v>
      </c>
      <c r="Z180">
        <v>0</v>
      </c>
      <c r="AA180">
        <v>0</v>
      </c>
      <c r="AB180">
        <v>0</v>
      </c>
      <c r="AC180">
        <v>0</v>
      </c>
      <c r="AD180">
        <v>1</v>
      </c>
    </row>
    <row r="181" spans="1:30" x14ac:dyDescent="0.3">
      <c r="A181" t="s">
        <v>604</v>
      </c>
      <c r="B181" t="s">
        <v>505</v>
      </c>
      <c r="C181" s="19" t="s">
        <v>228</v>
      </c>
      <c r="D181">
        <v>1</v>
      </c>
      <c r="E181">
        <v>29.508880000000001</v>
      </c>
      <c r="F181">
        <v>8.785031</v>
      </c>
      <c r="G181">
        <v>2.9</v>
      </c>
      <c r="H181">
        <v>1.375</v>
      </c>
      <c r="I181">
        <v>2.9</v>
      </c>
      <c r="J181" s="1">
        <v>90</v>
      </c>
      <c r="K181" s="1">
        <v>-120</v>
      </c>
      <c r="L181" s="1">
        <v>0</v>
      </c>
      <c r="M181" s="7" t="s">
        <v>422</v>
      </c>
      <c r="N181" t="s">
        <v>306</v>
      </c>
      <c r="O181" s="168">
        <v>2</v>
      </c>
      <c r="P181">
        <v>2</v>
      </c>
      <c r="Q181">
        <v>1</v>
      </c>
      <c r="R181">
        <v>1</v>
      </c>
      <c r="S181">
        <v>1</v>
      </c>
      <c r="T181">
        <v>0</v>
      </c>
      <c r="U181">
        <v>0</v>
      </c>
      <c r="V181">
        <v>0</v>
      </c>
      <c r="W181">
        <v>0</v>
      </c>
      <c r="X181">
        <v>0</v>
      </c>
      <c r="Y181">
        <v>0</v>
      </c>
      <c r="Z181">
        <v>0</v>
      </c>
      <c r="AA181">
        <v>0</v>
      </c>
      <c r="AB181">
        <v>0</v>
      </c>
      <c r="AC181">
        <v>0</v>
      </c>
      <c r="AD181">
        <v>1</v>
      </c>
    </row>
    <row r="182" spans="1:30" x14ac:dyDescent="0.3">
      <c r="A182" t="s">
        <v>605</v>
      </c>
      <c r="B182" t="s">
        <v>505</v>
      </c>
      <c r="C182" s="19" t="s">
        <v>322</v>
      </c>
      <c r="D182">
        <v>1</v>
      </c>
      <c r="E182">
        <v>25.092151000000001</v>
      </c>
      <c r="F182">
        <v>11.335031000000001</v>
      </c>
      <c r="G182">
        <v>5.8</v>
      </c>
      <c r="H182">
        <v>5.1182449999999999</v>
      </c>
      <c r="I182">
        <v>5.1316420000000003</v>
      </c>
      <c r="J182" s="1">
        <v>0</v>
      </c>
      <c r="K182" s="1">
        <v>180</v>
      </c>
      <c r="L182" s="1">
        <v>0</v>
      </c>
      <c r="M182" s="7" t="s">
        <v>606</v>
      </c>
      <c r="N182" t="s">
        <v>324</v>
      </c>
      <c r="O182" s="168">
        <v>2</v>
      </c>
      <c r="P182">
        <v>2</v>
      </c>
      <c r="Q182">
        <v>1</v>
      </c>
      <c r="R182">
        <v>1</v>
      </c>
      <c r="S182">
        <v>1</v>
      </c>
      <c r="T182">
        <v>0</v>
      </c>
      <c r="U182">
        <v>0</v>
      </c>
      <c r="V182">
        <v>0</v>
      </c>
      <c r="W182">
        <v>0</v>
      </c>
      <c r="X182">
        <v>0</v>
      </c>
      <c r="Y182">
        <v>0</v>
      </c>
      <c r="Z182">
        <v>0</v>
      </c>
      <c r="AA182">
        <v>0</v>
      </c>
      <c r="AB182">
        <v>0</v>
      </c>
      <c r="AC182">
        <v>0</v>
      </c>
      <c r="AD182">
        <v>1</v>
      </c>
    </row>
    <row r="183" spans="1:30" x14ac:dyDescent="0.3">
      <c r="A183" t="s">
        <v>607</v>
      </c>
      <c r="B183" t="s">
        <v>505</v>
      </c>
      <c r="C183" s="19" t="s">
        <v>308</v>
      </c>
      <c r="D183">
        <v>1</v>
      </c>
      <c r="E183">
        <v>25.092151000000001</v>
      </c>
      <c r="F183">
        <v>11.335031000000001</v>
      </c>
      <c r="G183">
        <v>2.9</v>
      </c>
      <c r="H183">
        <v>5.1182449999999999</v>
      </c>
      <c r="I183">
        <v>5.1316420000000003</v>
      </c>
      <c r="J183" s="1">
        <v>0</v>
      </c>
      <c r="K183" s="1">
        <v>180</v>
      </c>
      <c r="L183" s="1">
        <v>0</v>
      </c>
      <c r="M183" s="7" t="s">
        <v>608</v>
      </c>
      <c r="N183" t="s">
        <v>324</v>
      </c>
      <c r="O183" s="168">
        <v>2</v>
      </c>
      <c r="P183">
        <v>2</v>
      </c>
      <c r="Q183">
        <v>1</v>
      </c>
      <c r="R183">
        <v>1</v>
      </c>
      <c r="S183">
        <v>1</v>
      </c>
      <c r="T183">
        <v>0</v>
      </c>
      <c r="U183">
        <v>0</v>
      </c>
      <c r="V183">
        <v>0</v>
      </c>
      <c r="W183">
        <v>0</v>
      </c>
      <c r="X183">
        <v>0</v>
      </c>
      <c r="Y183">
        <v>0</v>
      </c>
      <c r="Z183">
        <v>0</v>
      </c>
      <c r="AA183">
        <v>0</v>
      </c>
      <c r="AB183">
        <v>0</v>
      </c>
      <c r="AC183">
        <v>0</v>
      </c>
      <c r="AD183">
        <v>1</v>
      </c>
    </row>
    <row r="184" spans="1:30" x14ac:dyDescent="0.3">
      <c r="A184" t="s">
        <v>609</v>
      </c>
      <c r="B184" t="s">
        <v>505</v>
      </c>
      <c r="C184" s="19" t="s">
        <v>299</v>
      </c>
      <c r="D184">
        <v>1</v>
      </c>
      <c r="E184">
        <v>22.517150999999998</v>
      </c>
      <c r="F184">
        <v>6.875</v>
      </c>
      <c r="G184">
        <v>2.9</v>
      </c>
      <c r="H184">
        <v>3.9070230000000001</v>
      </c>
      <c r="I184">
        <v>2.2216399999999998</v>
      </c>
      <c r="J184" s="1">
        <v>90</v>
      </c>
      <c r="K184" s="1">
        <v>-30</v>
      </c>
      <c r="L184" s="1">
        <v>0</v>
      </c>
      <c r="M184" s="7" t="s">
        <v>10</v>
      </c>
      <c r="N184" t="s">
        <v>316</v>
      </c>
      <c r="O184" s="168">
        <v>2</v>
      </c>
      <c r="P184">
        <v>2</v>
      </c>
      <c r="Q184">
        <v>1</v>
      </c>
      <c r="R184">
        <v>0.5</v>
      </c>
      <c r="S184">
        <v>1</v>
      </c>
      <c r="T184">
        <v>0</v>
      </c>
      <c r="U184">
        <v>0</v>
      </c>
      <c r="V184">
        <v>0</v>
      </c>
      <c r="W184">
        <v>0</v>
      </c>
      <c r="X184">
        <v>0</v>
      </c>
      <c r="Y184">
        <v>0</v>
      </c>
      <c r="Z184">
        <v>0</v>
      </c>
      <c r="AA184">
        <v>0</v>
      </c>
      <c r="AB184">
        <v>0</v>
      </c>
      <c r="AC184">
        <v>0</v>
      </c>
      <c r="AD184">
        <v>1</v>
      </c>
    </row>
    <row r="185" spans="1:30" x14ac:dyDescent="0.3">
      <c r="A185" t="s">
        <v>611</v>
      </c>
      <c r="B185" t="s">
        <v>505</v>
      </c>
      <c r="C185" s="19" t="s">
        <v>335</v>
      </c>
      <c r="D185">
        <v>1</v>
      </c>
      <c r="E185">
        <v>24.867151</v>
      </c>
      <c r="F185">
        <v>10.945319</v>
      </c>
      <c r="G185">
        <v>2.9</v>
      </c>
      <c r="H185">
        <v>0.45</v>
      </c>
      <c r="I185">
        <v>2.9</v>
      </c>
      <c r="J185" s="1">
        <v>90</v>
      </c>
      <c r="K185" s="1">
        <v>60</v>
      </c>
      <c r="L185" s="1">
        <v>0</v>
      </c>
      <c r="M185" s="7" t="s">
        <v>499</v>
      </c>
      <c r="N185" t="s">
        <v>306</v>
      </c>
      <c r="O185" s="168">
        <v>2</v>
      </c>
      <c r="P185">
        <v>2</v>
      </c>
      <c r="Q185">
        <v>1</v>
      </c>
      <c r="R185">
        <v>1</v>
      </c>
      <c r="S185">
        <v>1</v>
      </c>
      <c r="T185">
        <v>0</v>
      </c>
      <c r="U185">
        <v>0</v>
      </c>
      <c r="V185">
        <v>0</v>
      </c>
      <c r="W185">
        <v>0</v>
      </c>
      <c r="X185">
        <v>0</v>
      </c>
      <c r="Y185">
        <v>0</v>
      </c>
      <c r="Z185">
        <v>0</v>
      </c>
      <c r="AA185">
        <v>0</v>
      </c>
      <c r="AB185">
        <v>0</v>
      </c>
      <c r="AC185">
        <v>0</v>
      </c>
      <c r="AD185">
        <v>1</v>
      </c>
    </row>
    <row r="186" spans="1:30" x14ac:dyDescent="0.3">
      <c r="A186" t="s">
        <v>612</v>
      </c>
      <c r="B186" t="s">
        <v>505</v>
      </c>
      <c r="C186" s="19" t="s">
        <v>315</v>
      </c>
      <c r="D186">
        <v>1</v>
      </c>
      <c r="E186">
        <v>25.092151000000001</v>
      </c>
      <c r="F186">
        <v>11.335031000000001</v>
      </c>
      <c r="G186">
        <v>2.9</v>
      </c>
      <c r="H186">
        <v>1.45</v>
      </c>
      <c r="I186">
        <v>2.9</v>
      </c>
      <c r="J186" s="1">
        <v>90</v>
      </c>
      <c r="K186" s="1">
        <v>-30</v>
      </c>
      <c r="L186" s="1">
        <v>0</v>
      </c>
      <c r="M186" s="7" t="s">
        <v>382</v>
      </c>
      <c r="N186" t="s">
        <v>301</v>
      </c>
      <c r="O186" s="168">
        <v>2</v>
      </c>
      <c r="P186">
        <v>2</v>
      </c>
      <c r="Q186">
        <v>1</v>
      </c>
      <c r="R186">
        <v>1</v>
      </c>
      <c r="S186">
        <v>1</v>
      </c>
      <c r="T186">
        <v>0</v>
      </c>
      <c r="U186">
        <v>0</v>
      </c>
      <c r="V186">
        <v>0</v>
      </c>
      <c r="W186">
        <v>0</v>
      </c>
      <c r="X186">
        <v>0</v>
      </c>
      <c r="Y186">
        <v>0</v>
      </c>
      <c r="Z186">
        <v>0</v>
      </c>
      <c r="AA186">
        <v>0</v>
      </c>
      <c r="AB186">
        <v>0</v>
      </c>
      <c r="AC186">
        <v>0</v>
      </c>
      <c r="AD186">
        <v>1</v>
      </c>
    </row>
    <row r="187" spans="1:30" x14ac:dyDescent="0.3">
      <c r="A187" t="s">
        <v>614</v>
      </c>
      <c r="B187" t="s">
        <v>505</v>
      </c>
      <c r="C187" s="19" t="s">
        <v>315</v>
      </c>
      <c r="D187">
        <v>1</v>
      </c>
      <c r="E187">
        <v>26.347888000000001</v>
      </c>
      <c r="F187">
        <v>10.610030999999999</v>
      </c>
      <c r="G187">
        <v>2.9</v>
      </c>
      <c r="H187">
        <v>3.65</v>
      </c>
      <c r="I187">
        <v>2.9</v>
      </c>
      <c r="J187" s="1">
        <v>90</v>
      </c>
      <c r="K187" s="1">
        <v>-30</v>
      </c>
      <c r="L187" s="1">
        <v>0</v>
      </c>
      <c r="M187" s="7" t="s">
        <v>424</v>
      </c>
      <c r="N187" t="s">
        <v>301</v>
      </c>
      <c r="O187" s="168">
        <v>2</v>
      </c>
      <c r="P187">
        <v>2</v>
      </c>
      <c r="Q187">
        <v>1</v>
      </c>
      <c r="R187">
        <v>1</v>
      </c>
      <c r="S187">
        <v>1</v>
      </c>
      <c r="T187">
        <v>0</v>
      </c>
      <c r="U187">
        <v>0</v>
      </c>
      <c r="V187">
        <v>0</v>
      </c>
      <c r="W187">
        <v>0</v>
      </c>
      <c r="X187">
        <v>0</v>
      </c>
      <c r="Y187">
        <v>0</v>
      </c>
      <c r="Z187">
        <v>0</v>
      </c>
      <c r="AA187">
        <v>0</v>
      </c>
      <c r="AB187">
        <v>0</v>
      </c>
      <c r="AC187">
        <v>0</v>
      </c>
      <c r="AD187">
        <v>1</v>
      </c>
    </row>
    <row r="188" spans="1:30" x14ac:dyDescent="0.3">
      <c r="A188" t="s">
        <v>615</v>
      </c>
      <c r="B188" t="s">
        <v>505</v>
      </c>
      <c r="C188" s="19" t="s">
        <v>335</v>
      </c>
      <c r="D188">
        <v>1</v>
      </c>
      <c r="E188">
        <v>24.867151</v>
      </c>
      <c r="F188">
        <v>10.945319</v>
      </c>
      <c r="G188">
        <v>2.9</v>
      </c>
      <c r="H188">
        <v>4.7</v>
      </c>
      <c r="I188">
        <v>2.9</v>
      </c>
      <c r="J188" s="1">
        <v>90</v>
      </c>
      <c r="K188" s="1">
        <v>-120</v>
      </c>
      <c r="L188" s="1">
        <v>0</v>
      </c>
      <c r="M188" s="7" t="s">
        <v>507</v>
      </c>
      <c r="N188" t="s">
        <v>306</v>
      </c>
      <c r="O188" s="168">
        <v>2</v>
      </c>
      <c r="P188">
        <v>2</v>
      </c>
      <c r="Q188">
        <v>1</v>
      </c>
      <c r="R188">
        <v>1</v>
      </c>
      <c r="S188">
        <v>1</v>
      </c>
      <c r="T188">
        <v>0</v>
      </c>
      <c r="U188">
        <v>0</v>
      </c>
      <c r="V188">
        <v>0</v>
      </c>
      <c r="W188">
        <v>0</v>
      </c>
      <c r="X188">
        <v>0</v>
      </c>
      <c r="Y188">
        <v>0</v>
      </c>
      <c r="Z188">
        <v>0</v>
      </c>
      <c r="AA188">
        <v>0</v>
      </c>
      <c r="AB188">
        <v>0</v>
      </c>
      <c r="AC188">
        <v>0</v>
      </c>
      <c r="AD188">
        <v>1</v>
      </c>
    </row>
    <row r="189" spans="1:30" x14ac:dyDescent="0.3">
      <c r="A189" t="s">
        <v>616</v>
      </c>
      <c r="B189" t="s">
        <v>336</v>
      </c>
      <c r="C189" s="19" t="s">
        <v>228</v>
      </c>
      <c r="D189">
        <v>1</v>
      </c>
      <c r="E189">
        <v>22.844971999999999</v>
      </c>
      <c r="F189">
        <v>13.642803000000001</v>
      </c>
      <c r="G189">
        <v>0</v>
      </c>
      <c r="H189">
        <v>1.325</v>
      </c>
      <c r="I189">
        <v>2.9</v>
      </c>
      <c r="J189" s="1">
        <v>90</v>
      </c>
      <c r="K189" s="1">
        <v>-120</v>
      </c>
      <c r="L189" s="1">
        <v>0</v>
      </c>
      <c r="M189" s="7" t="s">
        <v>332</v>
      </c>
      <c r="N189" t="s">
        <v>301</v>
      </c>
      <c r="O189" s="168">
        <v>2</v>
      </c>
      <c r="P189">
        <v>2</v>
      </c>
      <c r="Q189">
        <v>1</v>
      </c>
      <c r="R189">
        <v>1</v>
      </c>
      <c r="S189">
        <v>1</v>
      </c>
      <c r="T189">
        <v>0</v>
      </c>
      <c r="U189">
        <v>0</v>
      </c>
      <c r="V189">
        <v>0</v>
      </c>
      <c r="W189">
        <v>0</v>
      </c>
      <c r="X189">
        <v>0</v>
      </c>
      <c r="Y189">
        <v>0</v>
      </c>
      <c r="Z189">
        <v>0</v>
      </c>
      <c r="AA189">
        <v>0</v>
      </c>
      <c r="AB189">
        <v>0</v>
      </c>
      <c r="AC189">
        <v>0</v>
      </c>
      <c r="AD189">
        <v>1</v>
      </c>
    </row>
    <row r="190" spans="1:30" x14ac:dyDescent="0.3">
      <c r="A190" t="s">
        <v>618</v>
      </c>
      <c r="B190" t="s">
        <v>336</v>
      </c>
      <c r="C190" s="19" t="s">
        <v>335</v>
      </c>
      <c r="D190">
        <v>1</v>
      </c>
      <c r="E190">
        <v>15.913707</v>
      </c>
      <c r="F190">
        <v>10.6875</v>
      </c>
      <c r="G190">
        <v>0</v>
      </c>
      <c r="H190">
        <v>4.9000000000000004</v>
      </c>
      <c r="I190">
        <v>2.9</v>
      </c>
      <c r="J190" s="1">
        <v>90</v>
      </c>
      <c r="K190" s="1">
        <v>60</v>
      </c>
      <c r="L190" s="1">
        <v>0</v>
      </c>
      <c r="M190" s="7" t="s">
        <v>355</v>
      </c>
      <c r="N190" t="s">
        <v>301</v>
      </c>
      <c r="O190" s="168">
        <v>2</v>
      </c>
      <c r="P190">
        <v>2</v>
      </c>
      <c r="Q190">
        <v>1</v>
      </c>
      <c r="R190">
        <v>1</v>
      </c>
      <c r="S190">
        <v>1</v>
      </c>
      <c r="T190">
        <v>0</v>
      </c>
      <c r="U190">
        <v>0</v>
      </c>
      <c r="V190">
        <v>0</v>
      </c>
      <c r="W190">
        <v>0</v>
      </c>
      <c r="X190">
        <v>0</v>
      </c>
      <c r="Y190">
        <v>0</v>
      </c>
      <c r="Z190">
        <v>0</v>
      </c>
      <c r="AA190">
        <v>0</v>
      </c>
      <c r="AB190">
        <v>0</v>
      </c>
      <c r="AC190">
        <v>0</v>
      </c>
      <c r="AD190">
        <v>1</v>
      </c>
    </row>
    <row r="191" spans="1:30" x14ac:dyDescent="0.3">
      <c r="A191" t="s">
        <v>619</v>
      </c>
      <c r="B191" t="s">
        <v>336</v>
      </c>
      <c r="C191" s="19" t="s">
        <v>335</v>
      </c>
      <c r="D191">
        <v>1</v>
      </c>
      <c r="E191">
        <v>19.682456999999999</v>
      </c>
      <c r="F191">
        <v>17.215166</v>
      </c>
      <c r="G191">
        <v>0</v>
      </c>
      <c r="H191">
        <v>0.23749999999999999</v>
      </c>
      <c r="I191">
        <v>2.9</v>
      </c>
      <c r="J191" s="1">
        <v>90</v>
      </c>
      <c r="K191" s="1">
        <v>-120</v>
      </c>
      <c r="L191" s="1">
        <v>0</v>
      </c>
      <c r="M191" s="7" t="s">
        <v>351</v>
      </c>
      <c r="N191" t="s">
        <v>301</v>
      </c>
      <c r="O191" s="168">
        <v>2</v>
      </c>
      <c r="P191">
        <v>2</v>
      </c>
      <c r="Q191">
        <v>1</v>
      </c>
      <c r="R191">
        <v>1</v>
      </c>
      <c r="S191">
        <v>1</v>
      </c>
      <c r="T191">
        <v>0</v>
      </c>
      <c r="U191">
        <v>0</v>
      </c>
      <c r="V191">
        <v>0</v>
      </c>
      <c r="W191">
        <v>0</v>
      </c>
      <c r="X191">
        <v>0</v>
      </c>
      <c r="Y191">
        <v>0</v>
      </c>
      <c r="Z191">
        <v>0</v>
      </c>
      <c r="AA191">
        <v>0</v>
      </c>
      <c r="AB191">
        <v>0</v>
      </c>
      <c r="AC191">
        <v>0</v>
      </c>
      <c r="AD191">
        <v>1</v>
      </c>
    </row>
    <row r="192" spans="1:30" x14ac:dyDescent="0.3">
      <c r="A192" t="s">
        <v>620</v>
      </c>
      <c r="B192" t="s">
        <v>336</v>
      </c>
      <c r="C192" s="19" t="s">
        <v>335</v>
      </c>
      <c r="D192">
        <v>1</v>
      </c>
      <c r="E192">
        <v>18.363707000000002</v>
      </c>
      <c r="F192">
        <v>14.931024000000001</v>
      </c>
      <c r="G192">
        <v>0</v>
      </c>
      <c r="H192">
        <v>2.4</v>
      </c>
      <c r="I192">
        <v>2.9</v>
      </c>
      <c r="J192" s="1">
        <v>90</v>
      </c>
      <c r="K192" s="1">
        <v>60</v>
      </c>
      <c r="L192" s="1">
        <v>0</v>
      </c>
      <c r="M192" s="7" t="s">
        <v>363</v>
      </c>
      <c r="N192" t="s">
        <v>301</v>
      </c>
      <c r="O192" s="168">
        <v>2</v>
      </c>
      <c r="P192">
        <v>2</v>
      </c>
      <c r="Q192">
        <v>1</v>
      </c>
      <c r="R192">
        <v>1</v>
      </c>
      <c r="S192">
        <v>1</v>
      </c>
      <c r="T192">
        <v>0</v>
      </c>
      <c r="U192">
        <v>0</v>
      </c>
      <c r="V192">
        <v>0</v>
      </c>
      <c r="W192">
        <v>0</v>
      </c>
      <c r="X192">
        <v>0</v>
      </c>
      <c r="Y192">
        <v>0</v>
      </c>
      <c r="Z192">
        <v>0</v>
      </c>
      <c r="AA192">
        <v>0</v>
      </c>
      <c r="AB192">
        <v>0</v>
      </c>
      <c r="AC192">
        <v>0</v>
      </c>
      <c r="AD192">
        <v>1</v>
      </c>
    </row>
    <row r="193" spans="1:30" x14ac:dyDescent="0.3">
      <c r="A193" t="s">
        <v>621</v>
      </c>
      <c r="B193" t="s">
        <v>336</v>
      </c>
      <c r="C193" s="19" t="s">
        <v>308</v>
      </c>
      <c r="D193">
        <v>1</v>
      </c>
      <c r="E193">
        <v>19.832471999999999</v>
      </c>
      <c r="F193">
        <v>8.4250000000000007</v>
      </c>
      <c r="G193">
        <v>0</v>
      </c>
      <c r="H193">
        <v>5.4615689999999999</v>
      </c>
      <c r="I193">
        <v>6.2449440000000003</v>
      </c>
      <c r="J193" s="1">
        <v>180</v>
      </c>
      <c r="K193" s="1">
        <v>180</v>
      </c>
      <c r="L193" s="1">
        <v>0</v>
      </c>
      <c r="M193" s="7" t="s">
        <v>69</v>
      </c>
      <c r="N193" t="s">
        <v>309</v>
      </c>
      <c r="O193" s="168">
        <v>2</v>
      </c>
      <c r="P193">
        <v>2</v>
      </c>
      <c r="Q193">
        <v>1</v>
      </c>
      <c r="R193">
        <v>1</v>
      </c>
      <c r="S193">
        <v>1</v>
      </c>
      <c r="T193">
        <v>0</v>
      </c>
      <c r="U193">
        <v>0</v>
      </c>
      <c r="V193">
        <v>0</v>
      </c>
      <c r="W193">
        <v>0</v>
      </c>
      <c r="X193">
        <v>0</v>
      </c>
      <c r="Y193">
        <v>0</v>
      </c>
      <c r="Z193">
        <v>0</v>
      </c>
      <c r="AA193">
        <v>0</v>
      </c>
      <c r="AB193">
        <v>0</v>
      </c>
      <c r="AC193">
        <v>0</v>
      </c>
      <c r="AD193">
        <v>1</v>
      </c>
    </row>
    <row r="194" spans="1:30" x14ac:dyDescent="0.3">
      <c r="A194" t="s">
        <v>622</v>
      </c>
      <c r="B194" t="s">
        <v>336</v>
      </c>
      <c r="C194" s="19" t="s">
        <v>322</v>
      </c>
      <c r="D194">
        <v>1</v>
      </c>
      <c r="E194">
        <v>19.682456999999999</v>
      </c>
      <c r="F194">
        <v>17.215166</v>
      </c>
      <c r="G194">
        <v>2.9</v>
      </c>
      <c r="H194">
        <v>5.4615689999999999</v>
      </c>
      <c r="I194">
        <v>6.2449440000000003</v>
      </c>
      <c r="J194" s="1">
        <v>0</v>
      </c>
      <c r="K194" s="1">
        <v>180</v>
      </c>
      <c r="L194" s="1">
        <v>0</v>
      </c>
      <c r="M194" s="7" t="s">
        <v>509</v>
      </c>
      <c r="N194" t="s">
        <v>324</v>
      </c>
      <c r="O194" s="168">
        <v>2</v>
      </c>
      <c r="P194">
        <v>2</v>
      </c>
      <c r="Q194">
        <v>1</v>
      </c>
      <c r="R194">
        <v>1</v>
      </c>
      <c r="S194">
        <v>1</v>
      </c>
      <c r="T194">
        <v>0</v>
      </c>
      <c r="U194">
        <v>0</v>
      </c>
      <c r="V194">
        <v>0</v>
      </c>
      <c r="W194">
        <v>0</v>
      </c>
      <c r="X194">
        <v>0</v>
      </c>
      <c r="Y194">
        <v>0</v>
      </c>
      <c r="Z194">
        <v>0</v>
      </c>
      <c r="AA194">
        <v>0</v>
      </c>
      <c r="AB194">
        <v>0</v>
      </c>
      <c r="AC194">
        <v>0</v>
      </c>
      <c r="AD194">
        <v>1</v>
      </c>
    </row>
    <row r="195" spans="1:30" x14ac:dyDescent="0.3">
      <c r="A195" t="s">
        <v>623</v>
      </c>
      <c r="B195" t="s">
        <v>336</v>
      </c>
      <c r="C195" s="19" t="s">
        <v>315</v>
      </c>
      <c r="D195">
        <v>1</v>
      </c>
      <c r="E195">
        <v>23.601222</v>
      </c>
      <c r="F195">
        <v>14.952666000000001</v>
      </c>
      <c r="G195">
        <v>0</v>
      </c>
      <c r="H195">
        <v>1.5249999999999999</v>
      </c>
      <c r="I195">
        <v>2.9</v>
      </c>
      <c r="J195" s="1">
        <v>90</v>
      </c>
      <c r="K195" s="1">
        <v>150</v>
      </c>
      <c r="L195" s="1">
        <v>0</v>
      </c>
      <c r="M195" s="7" t="s">
        <v>338</v>
      </c>
      <c r="N195" t="s">
        <v>301</v>
      </c>
      <c r="O195" s="168">
        <v>2</v>
      </c>
      <c r="P195">
        <v>2</v>
      </c>
      <c r="Q195">
        <v>1</v>
      </c>
      <c r="R195">
        <v>1</v>
      </c>
      <c r="S195">
        <v>1</v>
      </c>
      <c r="T195">
        <v>0</v>
      </c>
      <c r="U195">
        <v>0</v>
      </c>
      <c r="V195">
        <v>0</v>
      </c>
      <c r="W195">
        <v>0</v>
      </c>
      <c r="X195">
        <v>0</v>
      </c>
      <c r="Y195">
        <v>0</v>
      </c>
      <c r="Z195">
        <v>0</v>
      </c>
      <c r="AA195">
        <v>0</v>
      </c>
      <c r="AB195">
        <v>0</v>
      </c>
      <c r="AC195">
        <v>0</v>
      </c>
      <c r="AD195">
        <v>1</v>
      </c>
    </row>
    <row r="196" spans="1:30" x14ac:dyDescent="0.3">
      <c r="A196" t="s">
        <v>625</v>
      </c>
      <c r="B196" t="s">
        <v>336</v>
      </c>
      <c r="C196" s="19" t="s">
        <v>228</v>
      </c>
      <c r="D196">
        <v>1</v>
      </c>
      <c r="E196">
        <v>19.832471999999999</v>
      </c>
      <c r="F196">
        <v>8.4250000000000007</v>
      </c>
      <c r="G196">
        <v>0</v>
      </c>
      <c r="H196">
        <v>4.7</v>
      </c>
      <c r="I196">
        <v>2.9</v>
      </c>
      <c r="J196" s="1">
        <v>90</v>
      </c>
      <c r="K196" s="1">
        <v>60</v>
      </c>
      <c r="L196" s="1">
        <v>0</v>
      </c>
      <c r="M196" s="7" t="s">
        <v>626</v>
      </c>
      <c r="N196" t="s">
        <v>301</v>
      </c>
      <c r="O196" s="168">
        <v>2</v>
      </c>
      <c r="P196">
        <v>2</v>
      </c>
      <c r="Q196">
        <v>1</v>
      </c>
      <c r="R196">
        <v>1</v>
      </c>
      <c r="S196">
        <v>1</v>
      </c>
      <c r="T196">
        <v>0</v>
      </c>
      <c r="U196">
        <v>0</v>
      </c>
      <c r="V196">
        <v>0</v>
      </c>
      <c r="W196">
        <v>0</v>
      </c>
      <c r="X196">
        <v>0</v>
      </c>
      <c r="Y196">
        <v>0</v>
      </c>
      <c r="Z196">
        <v>0</v>
      </c>
      <c r="AA196">
        <v>0</v>
      </c>
      <c r="AB196">
        <v>0</v>
      </c>
      <c r="AC196">
        <v>0</v>
      </c>
      <c r="AD196">
        <v>1</v>
      </c>
    </row>
    <row r="197" spans="1:30" x14ac:dyDescent="0.3">
      <c r="A197" t="s">
        <v>628</v>
      </c>
      <c r="B197" t="s">
        <v>336</v>
      </c>
      <c r="C197" s="19" t="s">
        <v>299</v>
      </c>
      <c r="D197">
        <v>1</v>
      </c>
      <c r="E197">
        <v>15.913707</v>
      </c>
      <c r="F197">
        <v>10.6875</v>
      </c>
      <c r="G197">
        <v>0</v>
      </c>
      <c r="H197">
        <v>3.3078569999999998</v>
      </c>
      <c r="I197">
        <v>2.1199530000000002</v>
      </c>
      <c r="J197" s="1">
        <v>90</v>
      </c>
      <c r="K197" s="1">
        <v>-30</v>
      </c>
      <c r="L197" s="1">
        <v>0</v>
      </c>
      <c r="M197" s="7" t="s">
        <v>10</v>
      </c>
      <c r="N197" t="s">
        <v>316</v>
      </c>
      <c r="O197" s="168">
        <v>2</v>
      </c>
      <c r="P197">
        <v>2</v>
      </c>
      <c r="Q197">
        <v>1</v>
      </c>
      <c r="R197">
        <v>0.5</v>
      </c>
      <c r="S197">
        <v>1</v>
      </c>
      <c r="T197">
        <v>0</v>
      </c>
      <c r="U197">
        <v>0</v>
      </c>
      <c r="V197">
        <v>0</v>
      </c>
      <c r="W197">
        <v>0</v>
      </c>
      <c r="X197">
        <v>0</v>
      </c>
      <c r="Y197">
        <v>0</v>
      </c>
      <c r="Z197">
        <v>0</v>
      </c>
      <c r="AA197">
        <v>0</v>
      </c>
      <c r="AB197">
        <v>0</v>
      </c>
      <c r="AC197">
        <v>0</v>
      </c>
      <c r="AD197">
        <v>1</v>
      </c>
    </row>
    <row r="198" spans="1:30" x14ac:dyDescent="0.3">
      <c r="A198" t="s">
        <v>630</v>
      </c>
      <c r="B198" t="s">
        <v>336</v>
      </c>
      <c r="C198" s="19" t="s">
        <v>315</v>
      </c>
      <c r="D198">
        <v>1</v>
      </c>
      <c r="E198">
        <v>19.682456999999999</v>
      </c>
      <c r="F198">
        <v>17.215166</v>
      </c>
      <c r="G198">
        <v>0</v>
      </c>
      <c r="H198">
        <v>3</v>
      </c>
      <c r="I198">
        <v>2.9</v>
      </c>
      <c r="J198" s="1">
        <v>90</v>
      </c>
      <c r="K198" s="1">
        <v>-30</v>
      </c>
      <c r="L198" s="1">
        <v>0</v>
      </c>
      <c r="M198" s="7" t="s">
        <v>591</v>
      </c>
      <c r="N198" t="s">
        <v>301</v>
      </c>
      <c r="O198" s="168">
        <v>2</v>
      </c>
      <c r="P198">
        <v>2</v>
      </c>
      <c r="Q198">
        <v>1</v>
      </c>
      <c r="R198">
        <v>1</v>
      </c>
      <c r="S198">
        <v>1</v>
      </c>
      <c r="T198">
        <v>0</v>
      </c>
      <c r="U198">
        <v>0</v>
      </c>
      <c r="V198">
        <v>0</v>
      </c>
      <c r="W198">
        <v>0</v>
      </c>
      <c r="X198">
        <v>0</v>
      </c>
      <c r="Y198">
        <v>0</v>
      </c>
      <c r="Z198">
        <v>0</v>
      </c>
      <c r="AA198">
        <v>0</v>
      </c>
      <c r="AB198">
        <v>0</v>
      </c>
      <c r="AC198">
        <v>0</v>
      </c>
      <c r="AD198">
        <v>1</v>
      </c>
    </row>
    <row r="199" spans="1:30" x14ac:dyDescent="0.3">
      <c r="A199" t="s">
        <v>631</v>
      </c>
      <c r="B199" t="s">
        <v>336</v>
      </c>
      <c r="C199" s="19" t="s">
        <v>228</v>
      </c>
      <c r="D199">
        <v>1</v>
      </c>
      <c r="E199">
        <v>23.601222</v>
      </c>
      <c r="F199">
        <v>14.952666000000001</v>
      </c>
      <c r="G199">
        <v>0</v>
      </c>
      <c r="H199">
        <v>1.5125</v>
      </c>
      <c r="I199">
        <v>2.9</v>
      </c>
      <c r="J199" s="1">
        <v>90</v>
      </c>
      <c r="K199" s="1">
        <v>-120</v>
      </c>
      <c r="L199" s="1">
        <v>0</v>
      </c>
      <c r="M199" s="7" t="s">
        <v>326</v>
      </c>
      <c r="N199" t="s">
        <v>301</v>
      </c>
      <c r="O199" s="168">
        <v>2</v>
      </c>
      <c r="P199">
        <v>2</v>
      </c>
      <c r="Q199">
        <v>1</v>
      </c>
      <c r="R199">
        <v>1</v>
      </c>
      <c r="S199">
        <v>1</v>
      </c>
      <c r="T199">
        <v>0</v>
      </c>
      <c r="U199">
        <v>0</v>
      </c>
      <c r="V199">
        <v>0</v>
      </c>
      <c r="W199">
        <v>0</v>
      </c>
      <c r="X199">
        <v>0</v>
      </c>
      <c r="Y199">
        <v>0</v>
      </c>
      <c r="Z199">
        <v>0</v>
      </c>
      <c r="AA199">
        <v>0</v>
      </c>
      <c r="AB199">
        <v>0</v>
      </c>
      <c r="AC199">
        <v>0</v>
      </c>
      <c r="AD199">
        <v>1</v>
      </c>
    </row>
    <row r="200" spans="1:30" x14ac:dyDescent="0.3">
      <c r="A200" t="s">
        <v>632</v>
      </c>
      <c r="B200" t="s">
        <v>591</v>
      </c>
      <c r="C200" s="19" t="s">
        <v>335</v>
      </c>
      <c r="D200">
        <v>1</v>
      </c>
      <c r="E200">
        <v>21.688707000000001</v>
      </c>
      <c r="F200">
        <v>20.690093000000001</v>
      </c>
      <c r="G200">
        <v>0</v>
      </c>
      <c r="H200">
        <v>4.0125000000000002</v>
      </c>
      <c r="I200">
        <v>2.9</v>
      </c>
      <c r="J200" s="1">
        <v>90</v>
      </c>
      <c r="K200" s="1">
        <v>-120</v>
      </c>
      <c r="L200" s="1">
        <v>0</v>
      </c>
      <c r="M200" s="7" t="s">
        <v>351</v>
      </c>
      <c r="N200" t="s">
        <v>301</v>
      </c>
      <c r="O200" s="168">
        <v>2</v>
      </c>
      <c r="P200">
        <v>2</v>
      </c>
      <c r="Q200">
        <v>1</v>
      </c>
      <c r="R200">
        <v>1</v>
      </c>
      <c r="S200">
        <v>1</v>
      </c>
      <c r="T200">
        <v>0</v>
      </c>
      <c r="U200">
        <v>0</v>
      </c>
      <c r="V200">
        <v>0</v>
      </c>
      <c r="W200">
        <v>0</v>
      </c>
      <c r="X200">
        <v>0</v>
      </c>
      <c r="Y200">
        <v>0</v>
      </c>
      <c r="Z200">
        <v>0</v>
      </c>
      <c r="AA200">
        <v>0</v>
      </c>
      <c r="AB200">
        <v>0</v>
      </c>
      <c r="AC200">
        <v>0</v>
      </c>
      <c r="AD200">
        <v>1</v>
      </c>
    </row>
    <row r="201" spans="1:30" x14ac:dyDescent="0.3">
      <c r="A201" t="s">
        <v>633</v>
      </c>
      <c r="B201" t="s">
        <v>591</v>
      </c>
      <c r="C201" s="19" t="s">
        <v>308</v>
      </c>
      <c r="D201">
        <v>1</v>
      </c>
      <c r="E201">
        <v>22.280532999999998</v>
      </c>
      <c r="F201">
        <v>15.715166</v>
      </c>
      <c r="G201">
        <v>0</v>
      </c>
      <c r="H201">
        <v>3.3377810000000001</v>
      </c>
      <c r="I201">
        <v>3.6064379999999998</v>
      </c>
      <c r="J201" s="1">
        <v>180</v>
      </c>
      <c r="K201" s="1">
        <v>180</v>
      </c>
      <c r="L201" s="1">
        <v>0</v>
      </c>
      <c r="M201" s="7" t="s">
        <v>69</v>
      </c>
      <c r="N201" t="s">
        <v>309</v>
      </c>
      <c r="O201" s="168">
        <v>2</v>
      </c>
      <c r="P201">
        <v>2</v>
      </c>
      <c r="Q201">
        <v>1</v>
      </c>
      <c r="R201">
        <v>1</v>
      </c>
      <c r="S201">
        <v>1</v>
      </c>
      <c r="T201">
        <v>0</v>
      </c>
      <c r="U201">
        <v>0</v>
      </c>
      <c r="V201">
        <v>0</v>
      </c>
      <c r="W201">
        <v>0</v>
      </c>
      <c r="X201">
        <v>0</v>
      </c>
      <c r="Y201">
        <v>0</v>
      </c>
      <c r="Z201">
        <v>0</v>
      </c>
      <c r="AA201">
        <v>0</v>
      </c>
      <c r="AB201">
        <v>0</v>
      </c>
      <c r="AC201">
        <v>0</v>
      </c>
      <c r="AD201">
        <v>1</v>
      </c>
    </row>
    <row r="202" spans="1:30" x14ac:dyDescent="0.3">
      <c r="A202" t="s">
        <v>634</v>
      </c>
      <c r="B202" t="s">
        <v>591</v>
      </c>
      <c r="C202" s="19" t="s">
        <v>315</v>
      </c>
      <c r="D202">
        <v>1</v>
      </c>
      <c r="E202">
        <v>24.286783</v>
      </c>
      <c r="F202">
        <v>19.190093000000001</v>
      </c>
      <c r="G202">
        <v>0</v>
      </c>
      <c r="H202">
        <v>3</v>
      </c>
      <c r="I202">
        <v>2.9</v>
      </c>
      <c r="J202" s="1">
        <v>90</v>
      </c>
      <c r="K202" s="1">
        <v>150</v>
      </c>
      <c r="L202" s="1">
        <v>0</v>
      </c>
      <c r="M202" s="7" t="s">
        <v>10</v>
      </c>
      <c r="N202" t="s">
        <v>316</v>
      </c>
      <c r="O202" s="168">
        <v>2</v>
      </c>
      <c r="P202">
        <v>2</v>
      </c>
      <c r="Q202">
        <v>1</v>
      </c>
      <c r="R202">
        <v>0.5</v>
      </c>
      <c r="S202">
        <v>1</v>
      </c>
      <c r="T202">
        <v>0</v>
      </c>
      <c r="U202">
        <v>0</v>
      </c>
      <c r="V202">
        <v>0</v>
      </c>
      <c r="W202">
        <v>0</v>
      </c>
      <c r="X202">
        <v>0</v>
      </c>
      <c r="Y202">
        <v>0</v>
      </c>
      <c r="Z202">
        <v>0</v>
      </c>
      <c r="AA202">
        <v>0</v>
      </c>
      <c r="AB202">
        <v>0</v>
      </c>
      <c r="AC202">
        <v>0</v>
      </c>
      <c r="AD202">
        <v>1</v>
      </c>
    </row>
    <row r="203" spans="1:30" x14ac:dyDescent="0.3">
      <c r="A203" t="s">
        <v>636</v>
      </c>
      <c r="B203" t="s">
        <v>591</v>
      </c>
      <c r="C203" s="19" t="s">
        <v>228</v>
      </c>
      <c r="D203">
        <v>1</v>
      </c>
      <c r="E203">
        <v>22.280532999999998</v>
      </c>
      <c r="F203">
        <v>15.715166</v>
      </c>
      <c r="G203">
        <v>0</v>
      </c>
      <c r="H203">
        <v>4.0125000000000002</v>
      </c>
      <c r="I203">
        <v>2.9</v>
      </c>
      <c r="J203" s="1">
        <v>90</v>
      </c>
      <c r="K203" s="1">
        <v>60</v>
      </c>
      <c r="L203" s="1">
        <v>0</v>
      </c>
      <c r="M203" s="7" t="s">
        <v>338</v>
      </c>
      <c r="N203" t="s">
        <v>301</v>
      </c>
      <c r="O203" s="168">
        <v>2</v>
      </c>
      <c r="P203">
        <v>2</v>
      </c>
      <c r="Q203">
        <v>1</v>
      </c>
      <c r="R203">
        <v>1</v>
      </c>
      <c r="S203">
        <v>1</v>
      </c>
      <c r="T203">
        <v>0</v>
      </c>
      <c r="U203">
        <v>0</v>
      </c>
      <c r="V203">
        <v>0</v>
      </c>
      <c r="W203">
        <v>0</v>
      </c>
      <c r="X203">
        <v>0</v>
      </c>
      <c r="Y203">
        <v>0</v>
      </c>
      <c r="Z203">
        <v>0</v>
      </c>
      <c r="AA203">
        <v>0</v>
      </c>
      <c r="AB203">
        <v>0</v>
      </c>
      <c r="AC203">
        <v>0</v>
      </c>
      <c r="AD203">
        <v>1</v>
      </c>
    </row>
    <row r="204" spans="1:30" x14ac:dyDescent="0.3">
      <c r="A204" t="s">
        <v>638</v>
      </c>
      <c r="B204" t="s">
        <v>591</v>
      </c>
      <c r="C204" s="19" t="s">
        <v>299</v>
      </c>
      <c r="D204">
        <v>1</v>
      </c>
      <c r="E204">
        <v>19.682456999999999</v>
      </c>
      <c r="F204">
        <v>17.215166</v>
      </c>
      <c r="G204">
        <v>0</v>
      </c>
      <c r="H204">
        <v>3</v>
      </c>
      <c r="I204">
        <v>2.9</v>
      </c>
      <c r="J204" s="1">
        <v>90</v>
      </c>
      <c r="K204" s="1">
        <v>-30</v>
      </c>
      <c r="L204" s="1">
        <v>0</v>
      </c>
      <c r="M204" s="7" t="s">
        <v>336</v>
      </c>
      <c r="N204" t="s">
        <v>301</v>
      </c>
      <c r="O204" s="168">
        <v>2</v>
      </c>
      <c r="P204">
        <v>2</v>
      </c>
      <c r="Q204">
        <v>1</v>
      </c>
      <c r="R204">
        <v>1</v>
      </c>
      <c r="S204">
        <v>1</v>
      </c>
      <c r="T204">
        <v>0</v>
      </c>
      <c r="U204">
        <v>0</v>
      </c>
      <c r="V204">
        <v>0</v>
      </c>
      <c r="W204">
        <v>0</v>
      </c>
      <c r="X204">
        <v>0</v>
      </c>
      <c r="Y204">
        <v>0</v>
      </c>
      <c r="Z204">
        <v>0</v>
      </c>
      <c r="AA204">
        <v>0</v>
      </c>
      <c r="AB204">
        <v>0</v>
      </c>
      <c r="AC204">
        <v>0</v>
      </c>
      <c r="AD204">
        <v>1</v>
      </c>
    </row>
    <row r="205" spans="1:30" x14ac:dyDescent="0.3">
      <c r="A205" t="s">
        <v>639</v>
      </c>
      <c r="B205" t="s">
        <v>591</v>
      </c>
      <c r="C205" s="19" t="s">
        <v>322</v>
      </c>
      <c r="D205">
        <v>1</v>
      </c>
      <c r="E205">
        <v>21.688707000000001</v>
      </c>
      <c r="F205">
        <v>20.690093000000001</v>
      </c>
      <c r="G205">
        <v>2.9</v>
      </c>
      <c r="H205">
        <v>3.3377810000000001</v>
      </c>
      <c r="I205">
        <v>3.6064379999999998</v>
      </c>
      <c r="J205" s="1">
        <v>0</v>
      </c>
      <c r="K205" s="1">
        <v>180</v>
      </c>
      <c r="L205" s="1">
        <v>0</v>
      </c>
      <c r="M205" s="7" t="s">
        <v>640</v>
      </c>
      <c r="N205" t="s">
        <v>324</v>
      </c>
      <c r="O205" s="168">
        <v>2</v>
      </c>
      <c r="P205">
        <v>2</v>
      </c>
      <c r="Q205">
        <v>1</v>
      </c>
      <c r="R205">
        <v>1</v>
      </c>
      <c r="S205">
        <v>1</v>
      </c>
      <c r="T205">
        <v>0</v>
      </c>
      <c r="U205">
        <v>0</v>
      </c>
      <c r="V205">
        <v>0</v>
      </c>
      <c r="W205">
        <v>0</v>
      </c>
      <c r="X205">
        <v>0</v>
      </c>
      <c r="Y205">
        <v>0</v>
      </c>
      <c r="Z205">
        <v>0</v>
      </c>
      <c r="AA205">
        <v>0</v>
      </c>
      <c r="AB205">
        <v>0</v>
      </c>
      <c r="AC205">
        <v>0</v>
      </c>
      <c r="AD205">
        <v>1</v>
      </c>
    </row>
    <row r="206" spans="1:30" x14ac:dyDescent="0.3">
      <c r="A206" t="s">
        <v>641</v>
      </c>
      <c r="B206" t="s">
        <v>418</v>
      </c>
      <c r="C206" s="19" t="s">
        <v>335</v>
      </c>
      <c r="D206">
        <v>1</v>
      </c>
      <c r="E206">
        <v>33.474359999999997</v>
      </c>
      <c r="F206">
        <v>9.3534439999999996</v>
      </c>
      <c r="G206">
        <v>2.9</v>
      </c>
      <c r="H206">
        <v>1.25</v>
      </c>
      <c r="I206">
        <v>2.9</v>
      </c>
      <c r="J206" s="1">
        <v>90</v>
      </c>
      <c r="K206" s="1">
        <v>-120</v>
      </c>
      <c r="L206" s="1">
        <v>0</v>
      </c>
      <c r="M206" s="7" t="s">
        <v>414</v>
      </c>
      <c r="N206" t="s">
        <v>301</v>
      </c>
      <c r="O206" s="168">
        <v>2</v>
      </c>
      <c r="P206">
        <v>2</v>
      </c>
      <c r="Q206">
        <v>1</v>
      </c>
      <c r="R206">
        <v>1</v>
      </c>
      <c r="S206">
        <v>1</v>
      </c>
      <c r="T206">
        <v>0</v>
      </c>
      <c r="U206">
        <v>0</v>
      </c>
      <c r="V206">
        <v>0</v>
      </c>
      <c r="W206">
        <v>0</v>
      </c>
      <c r="X206">
        <v>0</v>
      </c>
      <c r="Y206">
        <v>0</v>
      </c>
      <c r="Z206">
        <v>0</v>
      </c>
      <c r="AA206">
        <v>0</v>
      </c>
      <c r="AB206">
        <v>0</v>
      </c>
      <c r="AC206">
        <v>0</v>
      </c>
      <c r="AD206">
        <v>1</v>
      </c>
    </row>
    <row r="207" spans="1:30" x14ac:dyDescent="0.3">
      <c r="A207" t="s">
        <v>643</v>
      </c>
      <c r="B207" t="s">
        <v>418</v>
      </c>
      <c r="C207" s="19" t="s">
        <v>299</v>
      </c>
      <c r="D207">
        <v>1</v>
      </c>
      <c r="E207">
        <v>33.281410999999999</v>
      </c>
      <c r="F207">
        <v>5.0192459999999999</v>
      </c>
      <c r="G207">
        <v>2.9</v>
      </c>
      <c r="H207">
        <v>2</v>
      </c>
      <c r="I207">
        <v>2.9</v>
      </c>
      <c r="J207" s="1">
        <v>90</v>
      </c>
      <c r="K207" s="1">
        <v>150</v>
      </c>
      <c r="L207" s="1">
        <v>0</v>
      </c>
      <c r="M207" s="7" t="s">
        <v>603</v>
      </c>
      <c r="N207" t="s">
        <v>301</v>
      </c>
      <c r="O207" s="168">
        <v>2</v>
      </c>
      <c r="P207">
        <v>2</v>
      </c>
      <c r="Q207">
        <v>1</v>
      </c>
      <c r="R207">
        <v>1</v>
      </c>
      <c r="S207">
        <v>1</v>
      </c>
      <c r="T207">
        <v>0</v>
      </c>
      <c r="U207">
        <v>0</v>
      </c>
      <c r="V207">
        <v>0</v>
      </c>
      <c r="W207">
        <v>0</v>
      </c>
      <c r="X207">
        <v>0</v>
      </c>
      <c r="Y207">
        <v>0</v>
      </c>
      <c r="Z207">
        <v>0</v>
      </c>
      <c r="AA207">
        <v>0</v>
      </c>
      <c r="AB207">
        <v>0</v>
      </c>
      <c r="AC207">
        <v>0</v>
      </c>
      <c r="AD207">
        <v>1</v>
      </c>
    </row>
    <row r="208" spans="1:30" x14ac:dyDescent="0.3">
      <c r="A208" t="s">
        <v>645</v>
      </c>
      <c r="B208" t="s">
        <v>418</v>
      </c>
      <c r="C208" s="19" t="s">
        <v>308</v>
      </c>
      <c r="D208">
        <v>1</v>
      </c>
      <c r="E208">
        <v>33.474359999999997</v>
      </c>
      <c r="F208">
        <v>9.3534439999999996</v>
      </c>
      <c r="G208">
        <v>2.9</v>
      </c>
      <c r="H208">
        <v>2.5489220000000001</v>
      </c>
      <c r="I208">
        <v>3.0208849999999998</v>
      </c>
      <c r="J208" s="1">
        <v>0</v>
      </c>
      <c r="K208" s="1">
        <v>180</v>
      </c>
      <c r="L208" s="1">
        <v>0</v>
      </c>
      <c r="M208" s="7" t="s">
        <v>300</v>
      </c>
      <c r="N208" t="s">
        <v>324</v>
      </c>
      <c r="O208" s="168">
        <v>2</v>
      </c>
      <c r="P208">
        <v>2</v>
      </c>
      <c r="Q208">
        <v>1</v>
      </c>
      <c r="R208">
        <v>1</v>
      </c>
      <c r="S208">
        <v>1</v>
      </c>
      <c r="T208">
        <v>0</v>
      </c>
      <c r="U208">
        <v>0</v>
      </c>
      <c r="V208">
        <v>0</v>
      </c>
      <c r="W208">
        <v>0</v>
      </c>
      <c r="X208">
        <v>0</v>
      </c>
      <c r="Y208">
        <v>0</v>
      </c>
      <c r="Z208">
        <v>0</v>
      </c>
      <c r="AA208">
        <v>0</v>
      </c>
      <c r="AB208">
        <v>0</v>
      </c>
      <c r="AC208">
        <v>0</v>
      </c>
      <c r="AD208">
        <v>1</v>
      </c>
    </row>
    <row r="209" spans="1:30" x14ac:dyDescent="0.3">
      <c r="A209" t="s">
        <v>646</v>
      </c>
      <c r="B209" t="s">
        <v>418</v>
      </c>
      <c r="C209" s="19" t="s">
        <v>228</v>
      </c>
      <c r="D209">
        <v>1</v>
      </c>
      <c r="E209">
        <v>35.206411000000003</v>
      </c>
      <c r="F209">
        <v>8.3534439999999996</v>
      </c>
      <c r="G209">
        <v>2.9</v>
      </c>
      <c r="H209">
        <v>2.0750000000000002</v>
      </c>
      <c r="I209">
        <v>2.9</v>
      </c>
      <c r="J209" s="1">
        <v>90</v>
      </c>
      <c r="K209" s="1">
        <v>60</v>
      </c>
      <c r="L209" s="1">
        <v>0</v>
      </c>
      <c r="M209" s="7" t="s">
        <v>647</v>
      </c>
      <c r="N209" t="s">
        <v>301</v>
      </c>
      <c r="O209" s="168">
        <v>2</v>
      </c>
      <c r="P209">
        <v>2</v>
      </c>
      <c r="Q209">
        <v>1</v>
      </c>
      <c r="R209">
        <v>1</v>
      </c>
      <c r="S209">
        <v>1</v>
      </c>
      <c r="T209">
        <v>0</v>
      </c>
      <c r="U209">
        <v>0</v>
      </c>
      <c r="V209">
        <v>0</v>
      </c>
      <c r="W209">
        <v>0</v>
      </c>
      <c r="X209">
        <v>0</v>
      </c>
      <c r="Y209">
        <v>0</v>
      </c>
      <c r="Z209">
        <v>0</v>
      </c>
      <c r="AA209">
        <v>0</v>
      </c>
      <c r="AB209">
        <v>0</v>
      </c>
      <c r="AC209">
        <v>0</v>
      </c>
      <c r="AD209">
        <v>1</v>
      </c>
    </row>
    <row r="210" spans="1:30" x14ac:dyDescent="0.3">
      <c r="A210" t="s">
        <v>649</v>
      </c>
      <c r="B210" t="s">
        <v>418</v>
      </c>
      <c r="C210" s="19" t="s">
        <v>228</v>
      </c>
      <c r="D210">
        <v>1</v>
      </c>
      <c r="E210">
        <v>34.168911000000001</v>
      </c>
      <c r="F210">
        <v>6.5564410000000004</v>
      </c>
      <c r="G210">
        <v>2.9</v>
      </c>
      <c r="H210">
        <v>1.7749999999999999</v>
      </c>
      <c r="I210">
        <v>2.9</v>
      </c>
      <c r="J210" s="1">
        <v>90</v>
      </c>
      <c r="K210" s="1">
        <v>-120</v>
      </c>
      <c r="L210" s="1">
        <v>0</v>
      </c>
      <c r="M210" s="7" t="s">
        <v>650</v>
      </c>
      <c r="N210" t="s">
        <v>301</v>
      </c>
      <c r="O210" s="168">
        <v>2</v>
      </c>
      <c r="P210">
        <v>2</v>
      </c>
      <c r="Q210">
        <v>1</v>
      </c>
      <c r="R210">
        <v>1</v>
      </c>
      <c r="S210">
        <v>1</v>
      </c>
      <c r="T210">
        <v>0</v>
      </c>
      <c r="U210">
        <v>0</v>
      </c>
      <c r="V210">
        <v>0</v>
      </c>
      <c r="W210">
        <v>0</v>
      </c>
      <c r="X210">
        <v>0</v>
      </c>
      <c r="Y210">
        <v>0</v>
      </c>
      <c r="Z210">
        <v>0</v>
      </c>
      <c r="AA210">
        <v>0</v>
      </c>
      <c r="AB210">
        <v>0</v>
      </c>
      <c r="AC210">
        <v>0</v>
      </c>
      <c r="AD210">
        <v>1</v>
      </c>
    </row>
    <row r="211" spans="1:30" x14ac:dyDescent="0.3">
      <c r="A211" t="s">
        <v>651</v>
      </c>
      <c r="B211" t="s">
        <v>418</v>
      </c>
      <c r="C211" s="19" t="s">
        <v>315</v>
      </c>
      <c r="D211">
        <v>1</v>
      </c>
      <c r="E211">
        <v>33.474359999999997</v>
      </c>
      <c r="F211">
        <v>9.3534439999999996</v>
      </c>
      <c r="G211">
        <v>2.9</v>
      </c>
      <c r="H211">
        <v>0.375</v>
      </c>
      <c r="I211">
        <v>2.9</v>
      </c>
      <c r="J211" s="1">
        <v>90</v>
      </c>
      <c r="K211" s="1">
        <v>-30</v>
      </c>
      <c r="L211" s="1">
        <v>0</v>
      </c>
      <c r="M211" s="7" t="s">
        <v>323</v>
      </c>
      <c r="N211" t="s">
        <v>301</v>
      </c>
      <c r="O211" s="168">
        <v>2</v>
      </c>
      <c r="P211">
        <v>2</v>
      </c>
      <c r="Q211">
        <v>1</v>
      </c>
      <c r="R211">
        <v>1</v>
      </c>
      <c r="S211">
        <v>1</v>
      </c>
      <c r="T211">
        <v>0</v>
      </c>
      <c r="U211">
        <v>0</v>
      </c>
      <c r="V211">
        <v>0</v>
      </c>
      <c r="W211">
        <v>0</v>
      </c>
      <c r="X211">
        <v>0</v>
      </c>
      <c r="Y211">
        <v>0</v>
      </c>
      <c r="Z211">
        <v>0</v>
      </c>
      <c r="AA211">
        <v>0</v>
      </c>
      <c r="AB211">
        <v>0</v>
      </c>
      <c r="AC211">
        <v>0</v>
      </c>
      <c r="AD211">
        <v>1</v>
      </c>
    </row>
    <row r="212" spans="1:30" x14ac:dyDescent="0.3">
      <c r="A212" t="s">
        <v>652</v>
      </c>
      <c r="B212" t="s">
        <v>418</v>
      </c>
      <c r="C212" s="19" t="s">
        <v>315</v>
      </c>
      <c r="D212">
        <v>1</v>
      </c>
      <c r="E212">
        <v>33.799120000000002</v>
      </c>
      <c r="F212">
        <v>9.1659439999999996</v>
      </c>
      <c r="G212">
        <v>2.9</v>
      </c>
      <c r="H212">
        <v>1.625</v>
      </c>
      <c r="I212">
        <v>2.9</v>
      </c>
      <c r="J212" s="1">
        <v>90</v>
      </c>
      <c r="K212" s="1">
        <v>-30</v>
      </c>
      <c r="L212" s="1">
        <v>0</v>
      </c>
      <c r="M212" s="7" t="s">
        <v>653</v>
      </c>
      <c r="N212" t="s">
        <v>301</v>
      </c>
      <c r="O212" s="168">
        <v>2</v>
      </c>
      <c r="P212">
        <v>2</v>
      </c>
      <c r="Q212">
        <v>1</v>
      </c>
      <c r="R212">
        <v>1</v>
      </c>
      <c r="S212">
        <v>1</v>
      </c>
      <c r="T212">
        <v>0</v>
      </c>
      <c r="U212">
        <v>0</v>
      </c>
      <c r="V212">
        <v>0</v>
      </c>
      <c r="W212">
        <v>0</v>
      </c>
      <c r="X212">
        <v>0</v>
      </c>
      <c r="Y212">
        <v>0</v>
      </c>
      <c r="Z212">
        <v>0</v>
      </c>
      <c r="AA212">
        <v>0</v>
      </c>
      <c r="AB212">
        <v>0</v>
      </c>
      <c r="AC212">
        <v>0</v>
      </c>
      <c r="AD212">
        <v>1</v>
      </c>
    </row>
    <row r="213" spans="1:30" x14ac:dyDescent="0.3">
      <c r="A213" t="s">
        <v>655</v>
      </c>
      <c r="B213" t="s">
        <v>418</v>
      </c>
      <c r="C213" s="19" t="s">
        <v>335</v>
      </c>
      <c r="D213">
        <v>1</v>
      </c>
      <c r="E213">
        <v>31.54936</v>
      </c>
      <c r="F213">
        <v>6.0192459999999999</v>
      </c>
      <c r="G213">
        <v>2.9</v>
      </c>
      <c r="H213">
        <v>2.6</v>
      </c>
      <c r="I213">
        <v>2.9</v>
      </c>
      <c r="J213" s="1">
        <v>90</v>
      </c>
      <c r="K213" s="1">
        <v>60</v>
      </c>
      <c r="L213" s="1">
        <v>0</v>
      </c>
      <c r="M213" s="7" t="s">
        <v>422</v>
      </c>
      <c r="N213" t="s">
        <v>301</v>
      </c>
      <c r="O213" s="168">
        <v>2</v>
      </c>
      <c r="P213">
        <v>2</v>
      </c>
      <c r="Q213">
        <v>1</v>
      </c>
      <c r="R213">
        <v>1</v>
      </c>
      <c r="S213">
        <v>1</v>
      </c>
      <c r="T213">
        <v>0</v>
      </c>
      <c r="U213">
        <v>0</v>
      </c>
      <c r="V213">
        <v>0</v>
      </c>
      <c r="W213">
        <v>0</v>
      </c>
      <c r="X213">
        <v>0</v>
      </c>
      <c r="Y213">
        <v>0</v>
      </c>
      <c r="Z213">
        <v>0</v>
      </c>
      <c r="AA213">
        <v>0</v>
      </c>
      <c r="AB213">
        <v>0</v>
      </c>
      <c r="AC213">
        <v>0</v>
      </c>
      <c r="AD213">
        <v>1</v>
      </c>
    </row>
    <row r="214" spans="1:30" x14ac:dyDescent="0.3">
      <c r="A214" t="s">
        <v>657</v>
      </c>
      <c r="B214" t="s">
        <v>418</v>
      </c>
      <c r="C214" s="19" t="s">
        <v>322</v>
      </c>
      <c r="D214">
        <v>1</v>
      </c>
      <c r="E214">
        <v>33.474359999999997</v>
      </c>
      <c r="F214">
        <v>9.3534439999999996</v>
      </c>
      <c r="G214">
        <v>5.8</v>
      </c>
      <c r="H214">
        <v>2.5489220000000001</v>
      </c>
      <c r="I214">
        <v>3.0208849999999998</v>
      </c>
      <c r="J214" s="1">
        <v>0</v>
      </c>
      <c r="K214" s="1">
        <v>180</v>
      </c>
      <c r="L214" s="1">
        <v>0</v>
      </c>
      <c r="M214" s="7" t="s">
        <v>658</v>
      </c>
      <c r="N214" t="s">
        <v>324</v>
      </c>
      <c r="O214" s="168">
        <v>2</v>
      </c>
      <c r="P214">
        <v>2</v>
      </c>
      <c r="Q214">
        <v>1</v>
      </c>
      <c r="R214">
        <v>1</v>
      </c>
      <c r="S214">
        <v>1</v>
      </c>
      <c r="T214">
        <v>0</v>
      </c>
      <c r="U214">
        <v>0</v>
      </c>
      <c r="V214">
        <v>0</v>
      </c>
      <c r="W214">
        <v>0</v>
      </c>
      <c r="X214">
        <v>0</v>
      </c>
      <c r="Y214">
        <v>0</v>
      </c>
      <c r="Z214">
        <v>0</v>
      </c>
      <c r="AA214">
        <v>0</v>
      </c>
      <c r="AB214">
        <v>0</v>
      </c>
      <c r="AC214">
        <v>0</v>
      </c>
      <c r="AD214">
        <v>1</v>
      </c>
    </row>
    <row r="215" spans="1:30" x14ac:dyDescent="0.3">
      <c r="A215" t="s">
        <v>659</v>
      </c>
      <c r="B215" t="s">
        <v>338</v>
      </c>
      <c r="C215" s="19" t="s">
        <v>299</v>
      </c>
      <c r="D215">
        <v>1</v>
      </c>
      <c r="E215">
        <v>23.601222</v>
      </c>
      <c r="F215">
        <v>14.952666000000001</v>
      </c>
      <c r="G215">
        <v>0</v>
      </c>
      <c r="H215">
        <v>1.5249999999999999</v>
      </c>
      <c r="I215">
        <v>2.9</v>
      </c>
      <c r="J215" s="1">
        <v>90</v>
      </c>
      <c r="K215" s="1">
        <v>150</v>
      </c>
      <c r="L215" s="1">
        <v>0</v>
      </c>
      <c r="M215" s="7" t="s">
        <v>336</v>
      </c>
      <c r="N215" t="s">
        <v>301</v>
      </c>
      <c r="O215" s="168">
        <v>2</v>
      </c>
      <c r="P215">
        <v>2</v>
      </c>
      <c r="Q215">
        <v>1</v>
      </c>
      <c r="R215">
        <v>1</v>
      </c>
      <c r="S215">
        <v>1</v>
      </c>
      <c r="T215">
        <v>0</v>
      </c>
      <c r="U215">
        <v>0</v>
      </c>
      <c r="V215">
        <v>0</v>
      </c>
      <c r="W215">
        <v>0</v>
      </c>
      <c r="X215">
        <v>0</v>
      </c>
      <c r="Y215">
        <v>0</v>
      </c>
      <c r="Z215">
        <v>0</v>
      </c>
      <c r="AA215">
        <v>0</v>
      </c>
      <c r="AB215">
        <v>0</v>
      </c>
      <c r="AC215">
        <v>0</v>
      </c>
      <c r="AD215">
        <v>1</v>
      </c>
    </row>
    <row r="216" spans="1:30" x14ac:dyDescent="0.3">
      <c r="A216" t="s">
        <v>661</v>
      </c>
      <c r="B216" t="s">
        <v>338</v>
      </c>
      <c r="C216" s="19" t="s">
        <v>335</v>
      </c>
      <c r="D216">
        <v>1</v>
      </c>
      <c r="E216">
        <v>22.280532999999998</v>
      </c>
      <c r="F216">
        <v>15.715166</v>
      </c>
      <c r="G216">
        <v>0</v>
      </c>
      <c r="H216">
        <v>4.0125000000000002</v>
      </c>
      <c r="I216">
        <v>2.9</v>
      </c>
      <c r="J216" s="1">
        <v>90</v>
      </c>
      <c r="K216" s="1">
        <v>60</v>
      </c>
      <c r="L216" s="1">
        <v>0</v>
      </c>
      <c r="M216" s="7" t="s">
        <v>591</v>
      </c>
      <c r="N216" t="s">
        <v>301</v>
      </c>
      <c r="O216" s="168">
        <v>2</v>
      </c>
      <c r="P216">
        <v>2</v>
      </c>
      <c r="Q216">
        <v>1</v>
      </c>
      <c r="R216">
        <v>1</v>
      </c>
      <c r="S216">
        <v>1</v>
      </c>
      <c r="T216">
        <v>0</v>
      </c>
      <c r="U216">
        <v>0</v>
      </c>
      <c r="V216">
        <v>0</v>
      </c>
      <c r="W216">
        <v>0</v>
      </c>
      <c r="X216">
        <v>0</v>
      </c>
      <c r="Y216">
        <v>0</v>
      </c>
      <c r="Z216">
        <v>0</v>
      </c>
      <c r="AA216">
        <v>0</v>
      </c>
      <c r="AB216">
        <v>0</v>
      </c>
      <c r="AC216">
        <v>0</v>
      </c>
      <c r="AD216">
        <v>1</v>
      </c>
    </row>
    <row r="217" spans="1:30" x14ac:dyDescent="0.3">
      <c r="A217" t="s">
        <v>663</v>
      </c>
      <c r="B217" t="s">
        <v>338</v>
      </c>
      <c r="C217" s="19" t="s">
        <v>299</v>
      </c>
      <c r="D217">
        <v>1</v>
      </c>
      <c r="E217">
        <v>24.627984999999999</v>
      </c>
      <c r="F217">
        <v>15.731071999999999</v>
      </c>
      <c r="G217">
        <v>0</v>
      </c>
      <c r="H217">
        <v>0.5</v>
      </c>
      <c r="I217">
        <v>2.9</v>
      </c>
      <c r="J217" s="1">
        <v>90</v>
      </c>
      <c r="K217" s="1">
        <v>150</v>
      </c>
      <c r="L217" s="1">
        <v>0</v>
      </c>
      <c r="M217" s="7" t="s">
        <v>326</v>
      </c>
      <c r="N217" t="s">
        <v>301</v>
      </c>
      <c r="O217" s="168">
        <v>2</v>
      </c>
      <c r="P217">
        <v>2</v>
      </c>
      <c r="Q217">
        <v>1</v>
      </c>
      <c r="R217">
        <v>1</v>
      </c>
      <c r="S217">
        <v>1</v>
      </c>
      <c r="T217">
        <v>0</v>
      </c>
      <c r="U217">
        <v>0</v>
      </c>
      <c r="V217">
        <v>0</v>
      </c>
      <c r="W217">
        <v>0</v>
      </c>
      <c r="X217">
        <v>0</v>
      </c>
      <c r="Y217">
        <v>0</v>
      </c>
      <c r="Z217">
        <v>0</v>
      </c>
      <c r="AA217">
        <v>0</v>
      </c>
      <c r="AB217">
        <v>0</v>
      </c>
      <c r="AC217">
        <v>0</v>
      </c>
      <c r="AD217">
        <v>1</v>
      </c>
    </row>
    <row r="218" spans="1:30" x14ac:dyDescent="0.3">
      <c r="A218" t="s">
        <v>664</v>
      </c>
      <c r="B218" t="s">
        <v>338</v>
      </c>
      <c r="C218" s="19" t="s">
        <v>228</v>
      </c>
      <c r="D218">
        <v>1</v>
      </c>
      <c r="E218">
        <v>25.227985</v>
      </c>
      <c r="F218">
        <v>16.770302000000001</v>
      </c>
      <c r="G218">
        <v>0</v>
      </c>
      <c r="H218">
        <v>1.2</v>
      </c>
      <c r="I218">
        <v>2.9</v>
      </c>
      <c r="J218" s="1">
        <v>90</v>
      </c>
      <c r="K218" s="1">
        <v>-120</v>
      </c>
      <c r="L218" s="1">
        <v>0</v>
      </c>
      <c r="M218" s="7" t="s">
        <v>340</v>
      </c>
      <c r="N218" t="s">
        <v>301</v>
      </c>
      <c r="O218" s="168">
        <v>2</v>
      </c>
      <c r="P218">
        <v>2</v>
      </c>
      <c r="Q218">
        <v>1</v>
      </c>
      <c r="R218">
        <v>1</v>
      </c>
      <c r="S218">
        <v>1</v>
      </c>
      <c r="T218">
        <v>0</v>
      </c>
      <c r="U218">
        <v>0</v>
      </c>
      <c r="V218">
        <v>0</v>
      </c>
      <c r="W218">
        <v>0</v>
      </c>
      <c r="X218">
        <v>0</v>
      </c>
      <c r="Y218">
        <v>0</v>
      </c>
      <c r="Z218">
        <v>0</v>
      </c>
      <c r="AA218">
        <v>0</v>
      </c>
      <c r="AB218">
        <v>0</v>
      </c>
      <c r="AC218">
        <v>0</v>
      </c>
      <c r="AD218">
        <v>1</v>
      </c>
    </row>
    <row r="219" spans="1:30" x14ac:dyDescent="0.3">
      <c r="A219" t="s">
        <v>665</v>
      </c>
      <c r="B219" t="s">
        <v>338</v>
      </c>
      <c r="C219" s="19" t="s">
        <v>299</v>
      </c>
      <c r="D219">
        <v>1</v>
      </c>
      <c r="E219">
        <v>27.479651</v>
      </c>
      <c r="F219">
        <v>15.470302</v>
      </c>
      <c r="G219">
        <v>0</v>
      </c>
      <c r="H219">
        <v>2.6</v>
      </c>
      <c r="I219">
        <v>2.9</v>
      </c>
      <c r="J219" s="1">
        <v>90</v>
      </c>
      <c r="K219" s="1">
        <v>150</v>
      </c>
      <c r="L219" s="1">
        <v>0</v>
      </c>
      <c r="M219" s="7" t="s">
        <v>340</v>
      </c>
      <c r="N219" t="s">
        <v>301</v>
      </c>
      <c r="O219" s="168">
        <v>2</v>
      </c>
      <c r="P219">
        <v>2</v>
      </c>
      <c r="Q219">
        <v>1</v>
      </c>
      <c r="R219">
        <v>1</v>
      </c>
      <c r="S219">
        <v>1</v>
      </c>
      <c r="T219">
        <v>0</v>
      </c>
      <c r="U219">
        <v>0</v>
      </c>
      <c r="V219">
        <v>0</v>
      </c>
      <c r="W219">
        <v>0</v>
      </c>
      <c r="X219">
        <v>0</v>
      </c>
      <c r="Y219">
        <v>0</v>
      </c>
      <c r="Z219">
        <v>0</v>
      </c>
      <c r="AA219">
        <v>0</v>
      </c>
      <c r="AB219">
        <v>0</v>
      </c>
      <c r="AC219">
        <v>0</v>
      </c>
      <c r="AD219">
        <v>1</v>
      </c>
    </row>
    <row r="220" spans="1:30" x14ac:dyDescent="0.3">
      <c r="A220" t="s">
        <v>667</v>
      </c>
      <c r="B220" t="s">
        <v>338</v>
      </c>
      <c r="C220" s="19" t="s">
        <v>308</v>
      </c>
      <c r="D220">
        <v>1</v>
      </c>
      <c r="E220">
        <v>23.601222</v>
      </c>
      <c r="F220">
        <v>14.952666000000001</v>
      </c>
      <c r="G220">
        <v>0</v>
      </c>
      <c r="H220">
        <v>4.0839910000000001</v>
      </c>
      <c r="I220">
        <v>2.878695</v>
      </c>
      <c r="J220" s="1">
        <v>180</v>
      </c>
      <c r="K220" s="1">
        <v>180</v>
      </c>
      <c r="L220" s="1">
        <v>0</v>
      </c>
      <c r="M220" s="7" t="s">
        <v>69</v>
      </c>
      <c r="N220" t="s">
        <v>309</v>
      </c>
      <c r="O220" s="168">
        <v>2</v>
      </c>
      <c r="P220">
        <v>2</v>
      </c>
      <c r="Q220">
        <v>1</v>
      </c>
      <c r="R220">
        <v>1</v>
      </c>
      <c r="S220">
        <v>1</v>
      </c>
      <c r="T220">
        <v>0</v>
      </c>
      <c r="U220">
        <v>0</v>
      </c>
      <c r="V220">
        <v>0</v>
      </c>
      <c r="W220">
        <v>0</v>
      </c>
      <c r="X220">
        <v>0</v>
      </c>
      <c r="Y220">
        <v>0</v>
      </c>
      <c r="Z220">
        <v>0</v>
      </c>
      <c r="AA220">
        <v>0</v>
      </c>
      <c r="AB220">
        <v>0</v>
      </c>
      <c r="AC220">
        <v>0</v>
      </c>
      <c r="AD220">
        <v>1</v>
      </c>
    </row>
    <row r="221" spans="1:30" x14ac:dyDescent="0.3">
      <c r="A221" t="s">
        <v>668</v>
      </c>
      <c r="B221" t="s">
        <v>338</v>
      </c>
      <c r="C221" s="19" t="s">
        <v>315</v>
      </c>
      <c r="D221">
        <v>1</v>
      </c>
      <c r="E221">
        <v>28.292151</v>
      </c>
      <c r="F221">
        <v>16.877593000000001</v>
      </c>
      <c r="G221">
        <v>0</v>
      </c>
      <c r="H221">
        <v>2.7039849999999999</v>
      </c>
      <c r="I221">
        <v>2.9</v>
      </c>
      <c r="J221" s="1">
        <v>90</v>
      </c>
      <c r="K221" s="1">
        <v>150</v>
      </c>
      <c r="L221" s="1">
        <v>0</v>
      </c>
      <c r="M221" s="7" t="s">
        <v>10</v>
      </c>
      <c r="N221" t="s">
        <v>316</v>
      </c>
      <c r="O221" s="168">
        <v>2</v>
      </c>
      <c r="P221">
        <v>2</v>
      </c>
      <c r="Q221">
        <v>1</v>
      </c>
      <c r="R221">
        <v>0.5</v>
      </c>
      <c r="S221">
        <v>1</v>
      </c>
      <c r="T221">
        <v>0</v>
      </c>
      <c r="U221">
        <v>0</v>
      </c>
      <c r="V221">
        <v>0</v>
      </c>
      <c r="W221">
        <v>0</v>
      </c>
      <c r="X221">
        <v>0</v>
      </c>
      <c r="Y221">
        <v>0</v>
      </c>
      <c r="Z221">
        <v>0</v>
      </c>
      <c r="AA221">
        <v>0</v>
      </c>
      <c r="AB221">
        <v>0</v>
      </c>
      <c r="AC221">
        <v>0</v>
      </c>
      <c r="AD221">
        <v>1</v>
      </c>
    </row>
    <row r="222" spans="1:30" x14ac:dyDescent="0.3">
      <c r="A222" t="s">
        <v>670</v>
      </c>
      <c r="B222" t="s">
        <v>338</v>
      </c>
      <c r="C222" s="19" t="s">
        <v>228</v>
      </c>
      <c r="D222">
        <v>1</v>
      </c>
      <c r="E222">
        <v>27.479651</v>
      </c>
      <c r="F222">
        <v>15.470302</v>
      </c>
      <c r="G222">
        <v>0</v>
      </c>
      <c r="H222">
        <v>1.625</v>
      </c>
      <c r="I222">
        <v>2.9</v>
      </c>
      <c r="J222" s="1">
        <v>90</v>
      </c>
      <c r="K222" s="1">
        <v>60</v>
      </c>
      <c r="L222" s="1">
        <v>0</v>
      </c>
      <c r="M222" s="7" t="s">
        <v>330</v>
      </c>
      <c r="N222" t="s">
        <v>306</v>
      </c>
      <c r="O222" s="168">
        <v>2</v>
      </c>
      <c r="P222">
        <v>2</v>
      </c>
      <c r="Q222">
        <v>1</v>
      </c>
      <c r="R222">
        <v>1</v>
      </c>
      <c r="S222">
        <v>1</v>
      </c>
      <c r="T222">
        <v>0</v>
      </c>
      <c r="U222">
        <v>0</v>
      </c>
      <c r="V222">
        <v>0</v>
      </c>
      <c r="W222">
        <v>0</v>
      </c>
      <c r="X222">
        <v>0</v>
      </c>
      <c r="Y222">
        <v>0</v>
      </c>
      <c r="Z222">
        <v>0</v>
      </c>
      <c r="AA222">
        <v>0</v>
      </c>
      <c r="AB222">
        <v>0</v>
      </c>
      <c r="AC222">
        <v>0</v>
      </c>
      <c r="AD222">
        <v>1</v>
      </c>
    </row>
    <row r="223" spans="1:30" x14ac:dyDescent="0.3">
      <c r="A223" t="s">
        <v>671</v>
      </c>
      <c r="B223" t="s">
        <v>338</v>
      </c>
      <c r="C223" s="19" t="s">
        <v>228</v>
      </c>
      <c r="D223">
        <v>1</v>
      </c>
      <c r="E223">
        <v>23.601222</v>
      </c>
      <c r="F223">
        <v>14.952666000000001</v>
      </c>
      <c r="G223">
        <v>0</v>
      </c>
      <c r="H223">
        <v>1.1875</v>
      </c>
      <c r="I223">
        <v>2.9</v>
      </c>
      <c r="J223" s="1">
        <v>90</v>
      </c>
      <c r="K223" s="1">
        <v>60</v>
      </c>
      <c r="L223" s="1">
        <v>0</v>
      </c>
      <c r="M223" s="7" t="s">
        <v>326</v>
      </c>
      <c r="N223" t="s">
        <v>301</v>
      </c>
      <c r="O223" s="168">
        <v>2</v>
      </c>
      <c r="P223">
        <v>2</v>
      </c>
      <c r="Q223">
        <v>1</v>
      </c>
      <c r="R223">
        <v>1</v>
      </c>
      <c r="S223">
        <v>1</v>
      </c>
      <c r="T223">
        <v>0</v>
      </c>
      <c r="U223">
        <v>0</v>
      </c>
      <c r="V223">
        <v>0</v>
      </c>
      <c r="W223">
        <v>0</v>
      </c>
      <c r="X223">
        <v>0</v>
      </c>
      <c r="Y223">
        <v>0</v>
      </c>
      <c r="Z223">
        <v>0</v>
      </c>
      <c r="AA223">
        <v>0</v>
      </c>
      <c r="AB223">
        <v>0</v>
      </c>
      <c r="AC223">
        <v>0</v>
      </c>
      <c r="AD223">
        <v>1</v>
      </c>
    </row>
    <row r="224" spans="1:30" x14ac:dyDescent="0.3">
      <c r="A224" t="s">
        <v>673</v>
      </c>
      <c r="B224" t="s">
        <v>338</v>
      </c>
      <c r="C224" s="19" t="s">
        <v>322</v>
      </c>
      <c r="D224">
        <v>1</v>
      </c>
      <c r="E224">
        <v>24.286783</v>
      </c>
      <c r="F224">
        <v>19.190093000000001</v>
      </c>
      <c r="G224">
        <v>2.9</v>
      </c>
      <c r="H224">
        <v>4.0839910000000001</v>
      </c>
      <c r="I224">
        <v>2.878695</v>
      </c>
      <c r="J224" s="1">
        <v>0</v>
      </c>
      <c r="K224" s="1">
        <v>180</v>
      </c>
      <c r="L224" s="1">
        <v>0</v>
      </c>
      <c r="M224" s="7" t="s">
        <v>384</v>
      </c>
      <c r="N224" t="s">
        <v>324</v>
      </c>
      <c r="O224" s="168">
        <v>2</v>
      </c>
      <c r="P224">
        <v>2</v>
      </c>
      <c r="Q224">
        <v>1</v>
      </c>
      <c r="R224">
        <v>1</v>
      </c>
      <c r="S224">
        <v>1</v>
      </c>
      <c r="T224">
        <v>0</v>
      </c>
      <c r="U224">
        <v>0</v>
      </c>
      <c r="V224">
        <v>0</v>
      </c>
      <c r="W224">
        <v>0</v>
      </c>
      <c r="X224">
        <v>0</v>
      </c>
      <c r="Y224">
        <v>0</v>
      </c>
      <c r="Z224">
        <v>0</v>
      </c>
      <c r="AA224">
        <v>0</v>
      </c>
      <c r="AB224">
        <v>0</v>
      </c>
      <c r="AC224">
        <v>0</v>
      </c>
      <c r="AD224">
        <v>1</v>
      </c>
    </row>
    <row r="225" spans="1:30" x14ac:dyDescent="0.3">
      <c r="A225" t="s">
        <v>674</v>
      </c>
      <c r="B225" t="s">
        <v>338</v>
      </c>
      <c r="C225" s="19" t="s">
        <v>315</v>
      </c>
      <c r="D225">
        <v>1</v>
      </c>
      <c r="E225">
        <v>25.950430999999998</v>
      </c>
      <c r="F225">
        <v>18.229586000000001</v>
      </c>
      <c r="G225">
        <v>0</v>
      </c>
      <c r="H225">
        <v>1.9210149999999999</v>
      </c>
      <c r="I225">
        <v>2.9</v>
      </c>
      <c r="J225" s="1">
        <v>90</v>
      </c>
      <c r="K225" s="1">
        <v>150</v>
      </c>
      <c r="L225" s="1">
        <v>0</v>
      </c>
      <c r="M225" s="7" t="s">
        <v>10</v>
      </c>
      <c r="N225" t="s">
        <v>316</v>
      </c>
      <c r="O225" s="168">
        <v>2</v>
      </c>
      <c r="P225">
        <v>2</v>
      </c>
      <c r="Q225">
        <v>1</v>
      </c>
      <c r="R225">
        <v>0.5</v>
      </c>
      <c r="S225">
        <v>1</v>
      </c>
      <c r="T225">
        <v>0</v>
      </c>
      <c r="U225">
        <v>0</v>
      </c>
      <c r="V225">
        <v>0</v>
      </c>
      <c r="W225">
        <v>0</v>
      </c>
      <c r="X225">
        <v>0</v>
      </c>
      <c r="Y225">
        <v>0</v>
      </c>
      <c r="Z225">
        <v>0</v>
      </c>
      <c r="AA225">
        <v>0</v>
      </c>
      <c r="AB225">
        <v>0</v>
      </c>
      <c r="AC225">
        <v>0</v>
      </c>
      <c r="AD225">
        <v>1</v>
      </c>
    </row>
    <row r="226" spans="1:30" x14ac:dyDescent="0.3">
      <c r="A226" t="s">
        <v>675</v>
      </c>
      <c r="B226" t="s">
        <v>626</v>
      </c>
      <c r="C226" s="19" t="s">
        <v>315</v>
      </c>
      <c r="D226">
        <v>1</v>
      </c>
      <c r="E226">
        <v>24.867151</v>
      </c>
      <c r="F226">
        <v>10.945319</v>
      </c>
      <c r="G226">
        <v>0</v>
      </c>
      <c r="H226">
        <v>3.1</v>
      </c>
      <c r="I226">
        <v>2.9</v>
      </c>
      <c r="J226" s="1">
        <v>90</v>
      </c>
      <c r="K226" s="1">
        <v>150</v>
      </c>
      <c r="L226" s="1">
        <v>0</v>
      </c>
      <c r="M226" s="7" t="s">
        <v>332</v>
      </c>
      <c r="N226" t="s">
        <v>301</v>
      </c>
      <c r="O226" s="168">
        <v>2</v>
      </c>
      <c r="P226">
        <v>2</v>
      </c>
      <c r="Q226">
        <v>1</v>
      </c>
      <c r="R226">
        <v>1</v>
      </c>
      <c r="S226">
        <v>1</v>
      </c>
      <c r="T226">
        <v>0</v>
      </c>
      <c r="U226">
        <v>0</v>
      </c>
      <c r="V226">
        <v>0</v>
      </c>
      <c r="W226">
        <v>0</v>
      </c>
      <c r="X226">
        <v>0</v>
      </c>
      <c r="Y226">
        <v>0</v>
      </c>
      <c r="Z226">
        <v>0</v>
      </c>
      <c r="AA226">
        <v>0</v>
      </c>
      <c r="AB226">
        <v>0</v>
      </c>
      <c r="AC226">
        <v>0</v>
      </c>
      <c r="AD226">
        <v>1</v>
      </c>
    </row>
    <row r="227" spans="1:30" x14ac:dyDescent="0.3">
      <c r="A227" t="s">
        <v>676</v>
      </c>
      <c r="B227" t="s">
        <v>626</v>
      </c>
      <c r="C227" s="19" t="s">
        <v>335</v>
      </c>
      <c r="D227">
        <v>1</v>
      </c>
      <c r="E227">
        <v>19.832471999999999</v>
      </c>
      <c r="F227">
        <v>8.4250000000000007</v>
      </c>
      <c r="G227">
        <v>0</v>
      </c>
      <c r="H227">
        <v>4.7</v>
      </c>
      <c r="I227">
        <v>2.9</v>
      </c>
      <c r="J227" s="1">
        <v>90</v>
      </c>
      <c r="K227" s="1">
        <v>60</v>
      </c>
      <c r="L227" s="1">
        <v>0</v>
      </c>
      <c r="M227" s="7" t="s">
        <v>336</v>
      </c>
      <c r="N227" t="s">
        <v>301</v>
      </c>
      <c r="O227" s="168">
        <v>2</v>
      </c>
      <c r="P227">
        <v>2</v>
      </c>
      <c r="Q227">
        <v>1</v>
      </c>
      <c r="R227">
        <v>1</v>
      </c>
      <c r="S227">
        <v>1</v>
      </c>
      <c r="T227">
        <v>0</v>
      </c>
      <c r="U227">
        <v>0</v>
      </c>
      <c r="V227">
        <v>0</v>
      </c>
      <c r="W227">
        <v>0</v>
      </c>
      <c r="X227">
        <v>0</v>
      </c>
      <c r="Y227">
        <v>0</v>
      </c>
      <c r="Z227">
        <v>0</v>
      </c>
      <c r="AA227">
        <v>0</v>
      </c>
      <c r="AB227">
        <v>0</v>
      </c>
      <c r="AC227">
        <v>0</v>
      </c>
      <c r="AD227">
        <v>1</v>
      </c>
    </row>
    <row r="228" spans="1:30" x14ac:dyDescent="0.3">
      <c r="A228" t="s">
        <v>678</v>
      </c>
      <c r="B228" t="s">
        <v>626</v>
      </c>
      <c r="C228" s="19" t="s">
        <v>308</v>
      </c>
      <c r="D228">
        <v>1</v>
      </c>
      <c r="E228">
        <v>22.517150999999998</v>
      </c>
      <c r="F228">
        <v>6.875</v>
      </c>
      <c r="G228">
        <v>0</v>
      </c>
      <c r="H228">
        <v>3.612727</v>
      </c>
      <c r="I228">
        <v>4.0329639999999998</v>
      </c>
      <c r="J228" s="1">
        <v>180</v>
      </c>
      <c r="K228" s="1">
        <v>180</v>
      </c>
      <c r="L228" s="1">
        <v>0</v>
      </c>
      <c r="M228" s="7" t="s">
        <v>69</v>
      </c>
      <c r="N228" t="s">
        <v>309</v>
      </c>
      <c r="O228" s="168">
        <v>2</v>
      </c>
      <c r="P228">
        <v>2</v>
      </c>
      <c r="Q228">
        <v>1</v>
      </c>
      <c r="R228">
        <v>1</v>
      </c>
      <c r="S228">
        <v>1</v>
      </c>
      <c r="T228">
        <v>0</v>
      </c>
      <c r="U228">
        <v>0</v>
      </c>
      <c r="V228">
        <v>0</v>
      </c>
      <c r="W228">
        <v>0</v>
      </c>
      <c r="X228">
        <v>0</v>
      </c>
      <c r="Y228">
        <v>0</v>
      </c>
      <c r="Z228">
        <v>0</v>
      </c>
      <c r="AA228">
        <v>0</v>
      </c>
      <c r="AB228">
        <v>0</v>
      </c>
      <c r="AC228">
        <v>0</v>
      </c>
      <c r="AD228">
        <v>1</v>
      </c>
    </row>
    <row r="229" spans="1:30" x14ac:dyDescent="0.3">
      <c r="A229" t="s">
        <v>679</v>
      </c>
      <c r="B229" t="s">
        <v>626</v>
      </c>
      <c r="C229" s="19" t="s">
        <v>228</v>
      </c>
      <c r="D229">
        <v>1</v>
      </c>
      <c r="E229">
        <v>22.517150999999998</v>
      </c>
      <c r="F229">
        <v>6.875</v>
      </c>
      <c r="G229">
        <v>0</v>
      </c>
      <c r="H229">
        <v>4.7</v>
      </c>
      <c r="I229">
        <v>2.9</v>
      </c>
      <c r="J229" s="1">
        <v>90</v>
      </c>
      <c r="K229" s="1">
        <v>60</v>
      </c>
      <c r="L229" s="1">
        <v>0</v>
      </c>
      <c r="M229" s="7" t="s">
        <v>608</v>
      </c>
      <c r="N229" t="s">
        <v>306</v>
      </c>
      <c r="O229" s="168">
        <v>2</v>
      </c>
      <c r="P229">
        <v>2</v>
      </c>
      <c r="Q229">
        <v>1</v>
      </c>
      <c r="R229">
        <v>1</v>
      </c>
      <c r="S229">
        <v>1</v>
      </c>
      <c r="T229">
        <v>0</v>
      </c>
      <c r="U229">
        <v>0</v>
      </c>
      <c r="V229">
        <v>0</v>
      </c>
      <c r="W229">
        <v>0</v>
      </c>
      <c r="X229">
        <v>0</v>
      </c>
      <c r="Y229">
        <v>0</v>
      </c>
      <c r="Z229">
        <v>0</v>
      </c>
      <c r="AA229">
        <v>0</v>
      </c>
      <c r="AB229">
        <v>0</v>
      </c>
      <c r="AC229">
        <v>0</v>
      </c>
      <c r="AD229">
        <v>1</v>
      </c>
    </row>
    <row r="230" spans="1:30" x14ac:dyDescent="0.3">
      <c r="A230" t="s">
        <v>680</v>
      </c>
      <c r="B230" t="s">
        <v>626</v>
      </c>
      <c r="C230" s="19" t="s">
        <v>299</v>
      </c>
      <c r="D230">
        <v>1</v>
      </c>
      <c r="E230">
        <v>19.832471999999999</v>
      </c>
      <c r="F230">
        <v>8.4250000000000007</v>
      </c>
      <c r="G230">
        <v>0</v>
      </c>
      <c r="H230">
        <v>2.2557209999999999</v>
      </c>
      <c r="I230">
        <v>2.1101899999999998</v>
      </c>
      <c r="J230" s="1">
        <v>90</v>
      </c>
      <c r="K230" s="1">
        <v>-30</v>
      </c>
      <c r="L230" s="1">
        <v>0</v>
      </c>
      <c r="M230" s="7" t="s">
        <v>10</v>
      </c>
      <c r="N230" t="s">
        <v>316</v>
      </c>
      <c r="O230" s="168">
        <v>2</v>
      </c>
      <c r="P230">
        <v>2</v>
      </c>
      <c r="Q230">
        <v>1</v>
      </c>
      <c r="R230">
        <v>0.5</v>
      </c>
      <c r="S230">
        <v>1</v>
      </c>
      <c r="T230">
        <v>0</v>
      </c>
      <c r="U230">
        <v>0</v>
      </c>
      <c r="V230">
        <v>0</v>
      </c>
      <c r="W230">
        <v>0</v>
      </c>
      <c r="X230">
        <v>0</v>
      </c>
      <c r="Y230">
        <v>0</v>
      </c>
      <c r="Z230">
        <v>0</v>
      </c>
      <c r="AA230">
        <v>0</v>
      </c>
      <c r="AB230">
        <v>0</v>
      </c>
      <c r="AC230">
        <v>0</v>
      </c>
      <c r="AD230">
        <v>1</v>
      </c>
    </row>
    <row r="231" spans="1:30" x14ac:dyDescent="0.3">
      <c r="A231" t="s">
        <v>682</v>
      </c>
      <c r="B231" t="s">
        <v>626</v>
      </c>
      <c r="C231" s="19" t="s">
        <v>322</v>
      </c>
      <c r="D231">
        <v>1</v>
      </c>
      <c r="E231">
        <v>22.182472000000001</v>
      </c>
      <c r="F231">
        <v>12.495319</v>
      </c>
      <c r="G231">
        <v>2.9</v>
      </c>
      <c r="H231">
        <v>3.612727</v>
      </c>
      <c r="I231">
        <v>4.0329639999999998</v>
      </c>
      <c r="J231" s="1">
        <v>0</v>
      </c>
      <c r="K231" s="1">
        <v>180</v>
      </c>
      <c r="L231" s="1">
        <v>0</v>
      </c>
      <c r="M231" s="7" t="s">
        <v>507</v>
      </c>
      <c r="N231" t="s">
        <v>324</v>
      </c>
      <c r="O231" s="168">
        <v>2</v>
      </c>
      <c r="P231">
        <v>2</v>
      </c>
      <c r="Q231">
        <v>1</v>
      </c>
      <c r="R231">
        <v>1</v>
      </c>
      <c r="S231">
        <v>1</v>
      </c>
      <c r="T231">
        <v>0</v>
      </c>
      <c r="U231">
        <v>0</v>
      </c>
      <c r="V231">
        <v>0</v>
      </c>
      <c r="W231">
        <v>0</v>
      </c>
      <c r="X231">
        <v>0</v>
      </c>
      <c r="Y231">
        <v>0</v>
      </c>
      <c r="Z231">
        <v>0</v>
      </c>
      <c r="AA231">
        <v>0</v>
      </c>
      <c r="AB231">
        <v>0</v>
      </c>
      <c r="AC231">
        <v>0</v>
      </c>
      <c r="AD231">
        <v>1</v>
      </c>
    </row>
    <row r="232" spans="1:30" x14ac:dyDescent="0.3">
      <c r="A232" t="s">
        <v>683</v>
      </c>
      <c r="B232" t="s">
        <v>332</v>
      </c>
      <c r="C232" s="19" t="s">
        <v>335</v>
      </c>
      <c r="D232">
        <v>1</v>
      </c>
      <c r="E232">
        <v>22.844971999999999</v>
      </c>
      <c r="F232">
        <v>13.642803000000001</v>
      </c>
      <c r="G232">
        <v>0</v>
      </c>
      <c r="H232">
        <v>1.325</v>
      </c>
      <c r="I232">
        <v>2.9</v>
      </c>
      <c r="J232" s="1">
        <v>90</v>
      </c>
      <c r="K232" s="1">
        <v>-120</v>
      </c>
      <c r="L232" s="1">
        <v>0</v>
      </c>
      <c r="M232" s="7" t="s">
        <v>336</v>
      </c>
      <c r="N232" t="s">
        <v>301</v>
      </c>
      <c r="O232" s="168">
        <v>2</v>
      </c>
      <c r="P232">
        <v>2</v>
      </c>
      <c r="Q232">
        <v>1</v>
      </c>
      <c r="R232">
        <v>1</v>
      </c>
      <c r="S232">
        <v>1</v>
      </c>
      <c r="T232">
        <v>0</v>
      </c>
      <c r="U232">
        <v>0</v>
      </c>
      <c r="V232">
        <v>0</v>
      </c>
      <c r="W232">
        <v>0</v>
      </c>
      <c r="X232">
        <v>0</v>
      </c>
      <c r="Y232">
        <v>0</v>
      </c>
      <c r="Z232">
        <v>0</v>
      </c>
      <c r="AA232">
        <v>0</v>
      </c>
      <c r="AB232">
        <v>0</v>
      </c>
      <c r="AC232">
        <v>0</v>
      </c>
      <c r="AD232">
        <v>1</v>
      </c>
    </row>
    <row r="233" spans="1:30" x14ac:dyDescent="0.3">
      <c r="A233" t="s">
        <v>685</v>
      </c>
      <c r="B233" t="s">
        <v>332</v>
      </c>
      <c r="C233" s="19" t="s">
        <v>299</v>
      </c>
      <c r="D233">
        <v>1</v>
      </c>
      <c r="E233">
        <v>24.867151</v>
      </c>
      <c r="F233">
        <v>10.945319</v>
      </c>
      <c r="G233">
        <v>0</v>
      </c>
      <c r="H233">
        <v>3.1</v>
      </c>
      <c r="I233">
        <v>2.9</v>
      </c>
      <c r="J233" s="1">
        <v>90</v>
      </c>
      <c r="K233" s="1">
        <v>150</v>
      </c>
      <c r="L233" s="1">
        <v>0</v>
      </c>
      <c r="M233" s="7" t="s">
        <v>626</v>
      </c>
      <c r="N233" t="s">
        <v>301</v>
      </c>
      <c r="O233" s="168">
        <v>2</v>
      </c>
      <c r="P233">
        <v>2</v>
      </c>
      <c r="Q233">
        <v>1</v>
      </c>
      <c r="R233">
        <v>1</v>
      </c>
      <c r="S233">
        <v>1</v>
      </c>
      <c r="T233">
        <v>0</v>
      </c>
      <c r="U233">
        <v>0</v>
      </c>
      <c r="V233">
        <v>0</v>
      </c>
      <c r="W233">
        <v>0</v>
      </c>
      <c r="X233">
        <v>0</v>
      </c>
      <c r="Y233">
        <v>0</v>
      </c>
      <c r="Z233">
        <v>0</v>
      </c>
      <c r="AA233">
        <v>0</v>
      </c>
      <c r="AB233">
        <v>0</v>
      </c>
      <c r="AC233">
        <v>0</v>
      </c>
      <c r="AD233">
        <v>1</v>
      </c>
    </row>
    <row r="234" spans="1:30" x14ac:dyDescent="0.3">
      <c r="A234" t="s">
        <v>686</v>
      </c>
      <c r="B234" t="s">
        <v>332</v>
      </c>
      <c r="C234" s="19" t="s">
        <v>228</v>
      </c>
      <c r="D234">
        <v>1</v>
      </c>
      <c r="E234">
        <v>25.529651000000001</v>
      </c>
      <c r="F234">
        <v>12.092803</v>
      </c>
      <c r="G234">
        <v>0</v>
      </c>
      <c r="H234">
        <v>0.875</v>
      </c>
      <c r="I234">
        <v>2.9</v>
      </c>
      <c r="J234" s="1">
        <v>90</v>
      </c>
      <c r="K234" s="1">
        <v>60</v>
      </c>
      <c r="L234" s="1">
        <v>0</v>
      </c>
      <c r="M234" s="7" t="s">
        <v>330</v>
      </c>
      <c r="N234" t="s">
        <v>306</v>
      </c>
      <c r="O234" s="168">
        <v>2</v>
      </c>
      <c r="P234">
        <v>2</v>
      </c>
      <c r="Q234">
        <v>1</v>
      </c>
      <c r="R234">
        <v>1</v>
      </c>
      <c r="S234">
        <v>1</v>
      </c>
      <c r="T234">
        <v>0</v>
      </c>
      <c r="U234">
        <v>0</v>
      </c>
      <c r="V234">
        <v>0</v>
      </c>
      <c r="W234">
        <v>0</v>
      </c>
      <c r="X234">
        <v>0</v>
      </c>
      <c r="Y234">
        <v>0</v>
      </c>
      <c r="Z234">
        <v>0</v>
      </c>
      <c r="AA234">
        <v>0</v>
      </c>
      <c r="AB234">
        <v>0</v>
      </c>
      <c r="AC234">
        <v>0</v>
      </c>
      <c r="AD234">
        <v>1</v>
      </c>
    </row>
    <row r="235" spans="1:30" x14ac:dyDescent="0.3">
      <c r="A235" t="s">
        <v>687</v>
      </c>
      <c r="B235" t="s">
        <v>332</v>
      </c>
      <c r="C235" s="19" t="s">
        <v>308</v>
      </c>
      <c r="D235">
        <v>1</v>
      </c>
      <c r="E235">
        <v>24.867151</v>
      </c>
      <c r="F235">
        <v>10.945319</v>
      </c>
      <c r="G235">
        <v>0</v>
      </c>
      <c r="H235">
        <v>2.2576100000000001</v>
      </c>
      <c r="I235">
        <v>1.819402</v>
      </c>
      <c r="J235" s="1">
        <v>180</v>
      </c>
      <c r="K235" s="1">
        <v>180</v>
      </c>
      <c r="L235" s="1">
        <v>0</v>
      </c>
      <c r="M235" s="7" t="s">
        <v>69</v>
      </c>
      <c r="N235" t="s">
        <v>309</v>
      </c>
      <c r="O235" s="168">
        <v>2</v>
      </c>
      <c r="P235">
        <v>2</v>
      </c>
      <c r="Q235">
        <v>1</v>
      </c>
      <c r="R235">
        <v>1</v>
      </c>
      <c r="S235">
        <v>1</v>
      </c>
      <c r="T235">
        <v>0</v>
      </c>
      <c r="U235">
        <v>0</v>
      </c>
      <c r="V235">
        <v>0</v>
      </c>
      <c r="W235">
        <v>0</v>
      </c>
      <c r="X235">
        <v>0</v>
      </c>
      <c r="Y235">
        <v>0</v>
      </c>
      <c r="Z235">
        <v>0</v>
      </c>
      <c r="AA235">
        <v>0</v>
      </c>
      <c r="AB235">
        <v>0</v>
      </c>
      <c r="AC235">
        <v>0</v>
      </c>
      <c r="AD235">
        <v>1</v>
      </c>
    </row>
    <row r="236" spans="1:30" x14ac:dyDescent="0.3">
      <c r="A236" t="s">
        <v>688</v>
      </c>
      <c r="B236" t="s">
        <v>332</v>
      </c>
      <c r="C236" s="19" t="s">
        <v>228</v>
      </c>
      <c r="D236">
        <v>1</v>
      </c>
      <c r="E236">
        <v>24.867151</v>
      </c>
      <c r="F236">
        <v>10.945319</v>
      </c>
      <c r="G236">
        <v>0</v>
      </c>
      <c r="H236">
        <v>0.45</v>
      </c>
      <c r="I236">
        <v>2.9</v>
      </c>
      <c r="J236" s="1">
        <v>90</v>
      </c>
      <c r="K236" s="1">
        <v>60</v>
      </c>
      <c r="L236" s="1">
        <v>0</v>
      </c>
      <c r="M236" s="7" t="s">
        <v>608</v>
      </c>
      <c r="N236" t="s">
        <v>306</v>
      </c>
      <c r="O236" s="168">
        <v>2</v>
      </c>
      <c r="P236">
        <v>2</v>
      </c>
      <c r="Q236">
        <v>1</v>
      </c>
      <c r="R236">
        <v>1</v>
      </c>
      <c r="S236">
        <v>1</v>
      </c>
      <c r="T236">
        <v>0</v>
      </c>
      <c r="U236">
        <v>0</v>
      </c>
      <c r="V236">
        <v>0</v>
      </c>
      <c r="W236">
        <v>0</v>
      </c>
      <c r="X236">
        <v>0</v>
      </c>
      <c r="Y236">
        <v>0</v>
      </c>
      <c r="Z236">
        <v>0</v>
      </c>
      <c r="AA236">
        <v>0</v>
      </c>
      <c r="AB236">
        <v>0</v>
      </c>
      <c r="AC236">
        <v>0</v>
      </c>
      <c r="AD236">
        <v>1</v>
      </c>
    </row>
    <row r="237" spans="1:30" x14ac:dyDescent="0.3">
      <c r="A237" t="s">
        <v>689</v>
      </c>
      <c r="B237" t="s">
        <v>332</v>
      </c>
      <c r="C237" s="19" t="s">
        <v>322</v>
      </c>
      <c r="D237">
        <v>1</v>
      </c>
      <c r="E237">
        <v>22.844971999999999</v>
      </c>
      <c r="F237">
        <v>13.642803000000001</v>
      </c>
      <c r="G237">
        <v>2.9</v>
      </c>
      <c r="H237">
        <v>2.2576100000000001</v>
      </c>
      <c r="I237">
        <v>1.819402</v>
      </c>
      <c r="J237" s="1">
        <v>0</v>
      </c>
      <c r="K237" s="1">
        <v>180</v>
      </c>
      <c r="L237" s="1">
        <v>0</v>
      </c>
      <c r="M237" s="7" t="s">
        <v>499</v>
      </c>
      <c r="N237" t="s">
        <v>324</v>
      </c>
      <c r="O237" s="168">
        <v>2</v>
      </c>
      <c r="P237">
        <v>2</v>
      </c>
      <c r="Q237">
        <v>1</v>
      </c>
      <c r="R237">
        <v>1</v>
      </c>
      <c r="S237">
        <v>1</v>
      </c>
      <c r="T237">
        <v>0</v>
      </c>
      <c r="U237">
        <v>0</v>
      </c>
      <c r="V237">
        <v>0</v>
      </c>
      <c r="W237">
        <v>0</v>
      </c>
      <c r="X237">
        <v>0</v>
      </c>
      <c r="Y237">
        <v>0</v>
      </c>
      <c r="Z237">
        <v>0</v>
      </c>
      <c r="AA237">
        <v>0</v>
      </c>
      <c r="AB237">
        <v>0</v>
      </c>
      <c r="AC237">
        <v>0</v>
      </c>
      <c r="AD237">
        <v>1</v>
      </c>
    </row>
    <row r="238" spans="1:30" x14ac:dyDescent="0.3">
      <c r="A238" t="s">
        <v>690</v>
      </c>
      <c r="B238" t="s">
        <v>332</v>
      </c>
      <c r="C238" s="19" t="s">
        <v>315</v>
      </c>
      <c r="D238">
        <v>1</v>
      </c>
      <c r="E238">
        <v>25.529651000000001</v>
      </c>
      <c r="F238">
        <v>12.092803</v>
      </c>
      <c r="G238">
        <v>0</v>
      </c>
      <c r="H238">
        <v>3.1</v>
      </c>
      <c r="I238">
        <v>2.9</v>
      </c>
      <c r="J238" s="1">
        <v>90</v>
      </c>
      <c r="K238" s="1">
        <v>150</v>
      </c>
      <c r="L238" s="1">
        <v>0</v>
      </c>
      <c r="M238" s="7" t="s">
        <v>326</v>
      </c>
      <c r="N238" t="s">
        <v>301</v>
      </c>
      <c r="O238" s="168">
        <v>2</v>
      </c>
      <c r="P238">
        <v>2</v>
      </c>
      <c r="Q238">
        <v>1</v>
      </c>
      <c r="R238">
        <v>1</v>
      </c>
      <c r="S238">
        <v>1</v>
      </c>
      <c r="T238">
        <v>0</v>
      </c>
      <c r="U238">
        <v>0</v>
      </c>
      <c r="V238">
        <v>0</v>
      </c>
      <c r="W238">
        <v>0</v>
      </c>
      <c r="X238">
        <v>0</v>
      </c>
      <c r="Y238">
        <v>0</v>
      </c>
      <c r="Z238">
        <v>0</v>
      </c>
      <c r="AA238">
        <v>0</v>
      </c>
      <c r="AB238">
        <v>0</v>
      </c>
      <c r="AC238">
        <v>0</v>
      </c>
      <c r="AD238">
        <v>1</v>
      </c>
    </row>
    <row r="239" spans="1:30" x14ac:dyDescent="0.3">
      <c r="A239" t="s">
        <v>691</v>
      </c>
      <c r="B239" t="s">
        <v>446</v>
      </c>
      <c r="C239" s="19" t="s">
        <v>299</v>
      </c>
      <c r="D239">
        <v>1</v>
      </c>
      <c r="E239">
        <v>27.572887999999999</v>
      </c>
      <c r="F239">
        <v>12.731793</v>
      </c>
      <c r="G239">
        <v>2.9</v>
      </c>
      <c r="H239">
        <v>3.65</v>
      </c>
      <c r="I239">
        <v>2.9</v>
      </c>
      <c r="J239" s="1">
        <v>90</v>
      </c>
      <c r="K239" s="1">
        <v>-30</v>
      </c>
      <c r="L239" s="1">
        <v>0</v>
      </c>
      <c r="M239" s="7" t="s">
        <v>424</v>
      </c>
      <c r="N239" t="s">
        <v>301</v>
      </c>
      <c r="O239" s="168">
        <v>2</v>
      </c>
      <c r="P239">
        <v>2</v>
      </c>
      <c r="Q239">
        <v>1</v>
      </c>
      <c r="R239">
        <v>1</v>
      </c>
      <c r="S239">
        <v>1</v>
      </c>
      <c r="T239">
        <v>0</v>
      </c>
      <c r="U239">
        <v>0</v>
      </c>
      <c r="V239">
        <v>0</v>
      </c>
      <c r="W239">
        <v>0</v>
      </c>
      <c r="X239">
        <v>0</v>
      </c>
      <c r="Y239">
        <v>0</v>
      </c>
      <c r="Z239">
        <v>0</v>
      </c>
      <c r="AA239">
        <v>0</v>
      </c>
      <c r="AB239">
        <v>0</v>
      </c>
      <c r="AC239">
        <v>0</v>
      </c>
      <c r="AD239">
        <v>1</v>
      </c>
    </row>
    <row r="240" spans="1:30" x14ac:dyDescent="0.3">
      <c r="A240" t="s">
        <v>692</v>
      </c>
      <c r="B240" t="s">
        <v>446</v>
      </c>
      <c r="C240" s="19" t="s">
        <v>228</v>
      </c>
      <c r="D240">
        <v>1</v>
      </c>
      <c r="E240">
        <v>32.708880000000001</v>
      </c>
      <c r="F240">
        <v>14.327593</v>
      </c>
      <c r="G240">
        <v>2.9</v>
      </c>
      <c r="H240">
        <v>3.9249999999999998</v>
      </c>
      <c r="I240">
        <v>2.9</v>
      </c>
      <c r="J240" s="1">
        <v>90</v>
      </c>
      <c r="K240" s="1">
        <v>-120</v>
      </c>
      <c r="L240" s="1">
        <v>0</v>
      </c>
      <c r="M240" s="7" t="s">
        <v>323</v>
      </c>
      <c r="N240" t="s">
        <v>306</v>
      </c>
      <c r="O240" s="168">
        <v>2</v>
      </c>
      <c r="P240">
        <v>2</v>
      </c>
      <c r="Q240">
        <v>1</v>
      </c>
      <c r="R240">
        <v>1</v>
      </c>
      <c r="S240">
        <v>1</v>
      </c>
      <c r="T240">
        <v>0</v>
      </c>
      <c r="U240">
        <v>0</v>
      </c>
      <c r="V240">
        <v>0</v>
      </c>
      <c r="W240">
        <v>0</v>
      </c>
      <c r="X240">
        <v>0</v>
      </c>
      <c r="Y240">
        <v>0</v>
      </c>
      <c r="Z240">
        <v>0</v>
      </c>
      <c r="AA240">
        <v>0</v>
      </c>
      <c r="AB240">
        <v>0</v>
      </c>
      <c r="AC240">
        <v>0</v>
      </c>
      <c r="AD240">
        <v>1</v>
      </c>
    </row>
    <row r="241" spans="1:30" x14ac:dyDescent="0.3">
      <c r="A241" t="s">
        <v>693</v>
      </c>
      <c r="B241" t="s">
        <v>446</v>
      </c>
      <c r="C241" s="19" t="s">
        <v>308</v>
      </c>
      <c r="D241">
        <v>1</v>
      </c>
      <c r="E241">
        <v>29.894297999999999</v>
      </c>
      <c r="F241">
        <v>15.952593</v>
      </c>
      <c r="G241">
        <v>2.9</v>
      </c>
      <c r="H241">
        <v>3.7202890000000002</v>
      </c>
      <c r="I241">
        <v>3.6549580000000002</v>
      </c>
      <c r="J241" s="1">
        <v>0</v>
      </c>
      <c r="K241" s="1">
        <v>180</v>
      </c>
      <c r="L241" s="1">
        <v>0</v>
      </c>
      <c r="M241" s="7" t="s">
        <v>305</v>
      </c>
      <c r="N241" t="s">
        <v>324</v>
      </c>
      <c r="O241" s="168">
        <v>2</v>
      </c>
      <c r="P241">
        <v>2</v>
      </c>
      <c r="Q241">
        <v>1</v>
      </c>
      <c r="R241">
        <v>1</v>
      </c>
      <c r="S241">
        <v>1</v>
      </c>
      <c r="T241">
        <v>0</v>
      </c>
      <c r="U241">
        <v>0</v>
      </c>
      <c r="V241">
        <v>0</v>
      </c>
      <c r="W241">
        <v>0</v>
      </c>
      <c r="X241">
        <v>0</v>
      </c>
      <c r="Y241">
        <v>0</v>
      </c>
      <c r="Z241">
        <v>0</v>
      </c>
      <c r="AA241">
        <v>0</v>
      </c>
      <c r="AB241">
        <v>0</v>
      </c>
      <c r="AC241">
        <v>0</v>
      </c>
      <c r="AD241">
        <v>1</v>
      </c>
    </row>
    <row r="242" spans="1:30" x14ac:dyDescent="0.3">
      <c r="A242" t="s">
        <v>694</v>
      </c>
      <c r="B242" t="s">
        <v>446</v>
      </c>
      <c r="C242" s="19" t="s">
        <v>315</v>
      </c>
      <c r="D242">
        <v>1</v>
      </c>
      <c r="E242">
        <v>28.869298000000001</v>
      </c>
      <c r="F242">
        <v>14.177241</v>
      </c>
      <c r="G242">
        <v>2.9</v>
      </c>
      <c r="H242">
        <v>0.4</v>
      </c>
      <c r="I242">
        <v>2.9</v>
      </c>
      <c r="J242" s="1">
        <v>90</v>
      </c>
      <c r="K242" s="1">
        <v>150</v>
      </c>
      <c r="L242" s="1">
        <v>0</v>
      </c>
      <c r="M242" s="7" t="s">
        <v>382</v>
      </c>
      <c r="N242" t="s">
        <v>301</v>
      </c>
      <c r="O242" s="168">
        <v>2</v>
      </c>
      <c r="P242">
        <v>2</v>
      </c>
      <c r="Q242">
        <v>1</v>
      </c>
      <c r="R242">
        <v>1</v>
      </c>
      <c r="S242">
        <v>1</v>
      </c>
      <c r="T242">
        <v>0</v>
      </c>
      <c r="U242">
        <v>0</v>
      </c>
      <c r="V242">
        <v>0</v>
      </c>
      <c r="W242">
        <v>0</v>
      </c>
      <c r="X242">
        <v>0</v>
      </c>
      <c r="Y242">
        <v>0</v>
      </c>
      <c r="Z242">
        <v>0</v>
      </c>
      <c r="AA242">
        <v>0</v>
      </c>
      <c r="AB242">
        <v>0</v>
      </c>
      <c r="AC242">
        <v>0</v>
      </c>
      <c r="AD242">
        <v>1</v>
      </c>
    </row>
    <row r="243" spans="1:30" x14ac:dyDescent="0.3">
      <c r="A243" t="s">
        <v>695</v>
      </c>
      <c r="B243" t="s">
        <v>446</v>
      </c>
      <c r="C243" s="19" t="s">
        <v>315</v>
      </c>
      <c r="D243">
        <v>1</v>
      </c>
      <c r="E243">
        <v>32.708880000000001</v>
      </c>
      <c r="F243">
        <v>14.327593</v>
      </c>
      <c r="G243">
        <v>2.9</v>
      </c>
      <c r="H243">
        <v>2.7539850000000001</v>
      </c>
      <c r="I243">
        <v>2.9</v>
      </c>
      <c r="J243" s="1">
        <v>90</v>
      </c>
      <c r="K243" s="1">
        <v>150</v>
      </c>
      <c r="L243" s="1">
        <v>0</v>
      </c>
      <c r="M243" s="7" t="s">
        <v>10</v>
      </c>
      <c r="N243" t="s">
        <v>316</v>
      </c>
      <c r="O243" s="168">
        <v>2</v>
      </c>
      <c r="P243">
        <v>2</v>
      </c>
      <c r="Q243">
        <v>1</v>
      </c>
      <c r="R243">
        <v>0.5</v>
      </c>
      <c r="S243">
        <v>1</v>
      </c>
      <c r="T243">
        <v>0</v>
      </c>
      <c r="U243">
        <v>0</v>
      </c>
      <c r="V243">
        <v>0</v>
      </c>
      <c r="W243">
        <v>0</v>
      </c>
      <c r="X243">
        <v>0</v>
      </c>
      <c r="Y243">
        <v>0</v>
      </c>
      <c r="Z243">
        <v>0</v>
      </c>
      <c r="AA243">
        <v>0</v>
      </c>
      <c r="AB243">
        <v>0</v>
      </c>
      <c r="AC243">
        <v>0</v>
      </c>
      <c r="AD243">
        <v>1</v>
      </c>
    </row>
    <row r="244" spans="1:30" x14ac:dyDescent="0.3">
      <c r="A244" t="s">
        <v>697</v>
      </c>
      <c r="B244" t="s">
        <v>446</v>
      </c>
      <c r="C244" s="19" t="s">
        <v>315</v>
      </c>
      <c r="D244">
        <v>1</v>
      </c>
      <c r="E244">
        <v>30.323858999999999</v>
      </c>
      <c r="F244">
        <v>15.704586000000001</v>
      </c>
      <c r="G244">
        <v>2.9</v>
      </c>
      <c r="H244">
        <v>0.49601499999999998</v>
      </c>
      <c r="I244">
        <v>2.9</v>
      </c>
      <c r="J244" s="1">
        <v>90</v>
      </c>
      <c r="K244" s="1">
        <v>150</v>
      </c>
      <c r="L244" s="1">
        <v>0</v>
      </c>
      <c r="M244" s="7" t="s">
        <v>10</v>
      </c>
      <c r="N244" t="s">
        <v>316</v>
      </c>
      <c r="O244" s="168">
        <v>2</v>
      </c>
      <c r="P244">
        <v>2</v>
      </c>
      <c r="Q244">
        <v>1</v>
      </c>
      <c r="R244">
        <v>0.5</v>
      </c>
      <c r="S244">
        <v>1</v>
      </c>
      <c r="T244">
        <v>0</v>
      </c>
      <c r="U244">
        <v>0</v>
      </c>
      <c r="V244">
        <v>0</v>
      </c>
      <c r="W244">
        <v>0</v>
      </c>
      <c r="X244">
        <v>0</v>
      </c>
      <c r="Y244">
        <v>0</v>
      </c>
      <c r="Z244">
        <v>0</v>
      </c>
      <c r="AA244">
        <v>0</v>
      </c>
      <c r="AB244">
        <v>0</v>
      </c>
      <c r="AC244">
        <v>0</v>
      </c>
      <c r="AD244">
        <v>1</v>
      </c>
    </row>
    <row r="245" spans="1:30" x14ac:dyDescent="0.3">
      <c r="A245" t="s">
        <v>698</v>
      </c>
      <c r="B245" t="s">
        <v>446</v>
      </c>
      <c r="C245" s="19" t="s">
        <v>335</v>
      </c>
      <c r="D245">
        <v>1</v>
      </c>
      <c r="E245">
        <v>28.869298000000001</v>
      </c>
      <c r="F245">
        <v>14.177241</v>
      </c>
      <c r="G245">
        <v>2.9</v>
      </c>
      <c r="H245">
        <v>2.0499999999999998</v>
      </c>
      <c r="I245">
        <v>2.9</v>
      </c>
      <c r="J245" s="1">
        <v>90</v>
      </c>
      <c r="K245" s="1">
        <v>60</v>
      </c>
      <c r="L245" s="1">
        <v>0</v>
      </c>
      <c r="M245" s="7" t="s">
        <v>382</v>
      </c>
      <c r="N245" t="s">
        <v>301</v>
      </c>
      <c r="O245" s="168">
        <v>2</v>
      </c>
      <c r="P245">
        <v>2</v>
      </c>
      <c r="Q245">
        <v>1</v>
      </c>
      <c r="R245">
        <v>1</v>
      </c>
      <c r="S245">
        <v>1</v>
      </c>
      <c r="T245">
        <v>0</v>
      </c>
      <c r="U245">
        <v>0</v>
      </c>
      <c r="V245">
        <v>0</v>
      </c>
      <c r="W245">
        <v>0</v>
      </c>
      <c r="X245">
        <v>0</v>
      </c>
      <c r="Y245">
        <v>0</v>
      </c>
      <c r="Z245">
        <v>0</v>
      </c>
      <c r="AA245">
        <v>0</v>
      </c>
      <c r="AB245">
        <v>0</v>
      </c>
      <c r="AC245">
        <v>0</v>
      </c>
      <c r="AD245">
        <v>1</v>
      </c>
    </row>
    <row r="246" spans="1:30" x14ac:dyDescent="0.3">
      <c r="A246" t="s">
        <v>699</v>
      </c>
      <c r="B246" t="s">
        <v>446</v>
      </c>
      <c r="C246" s="19" t="s">
        <v>335</v>
      </c>
      <c r="D246">
        <v>1</v>
      </c>
      <c r="E246">
        <v>28.522887999999998</v>
      </c>
      <c r="F246">
        <v>14.377241</v>
      </c>
      <c r="G246">
        <v>2.9</v>
      </c>
      <c r="H246">
        <v>1.9</v>
      </c>
      <c r="I246">
        <v>2.9</v>
      </c>
      <c r="J246" s="1">
        <v>90</v>
      </c>
      <c r="K246" s="1">
        <v>-120</v>
      </c>
      <c r="L246" s="1">
        <v>0</v>
      </c>
      <c r="M246" s="7" t="s">
        <v>10</v>
      </c>
      <c r="N246" t="s">
        <v>316</v>
      </c>
      <c r="O246" s="168">
        <v>2</v>
      </c>
      <c r="P246">
        <v>2</v>
      </c>
      <c r="Q246">
        <v>1</v>
      </c>
      <c r="R246">
        <v>0.5</v>
      </c>
      <c r="S246">
        <v>1</v>
      </c>
      <c r="T246">
        <v>0</v>
      </c>
      <c r="U246">
        <v>0</v>
      </c>
      <c r="V246">
        <v>0</v>
      </c>
      <c r="W246">
        <v>0</v>
      </c>
      <c r="X246">
        <v>0</v>
      </c>
      <c r="Y246">
        <v>0</v>
      </c>
      <c r="Z246">
        <v>0</v>
      </c>
      <c r="AA246">
        <v>0</v>
      </c>
      <c r="AB246">
        <v>0</v>
      </c>
      <c r="AC246">
        <v>0</v>
      </c>
      <c r="AD246">
        <v>1</v>
      </c>
    </row>
    <row r="247" spans="1:30" x14ac:dyDescent="0.3">
      <c r="A247" t="s">
        <v>701</v>
      </c>
      <c r="B247" t="s">
        <v>446</v>
      </c>
      <c r="C247" s="19" t="s">
        <v>322</v>
      </c>
      <c r="D247">
        <v>1</v>
      </c>
      <c r="E247">
        <v>29.894297999999999</v>
      </c>
      <c r="F247">
        <v>15.952593</v>
      </c>
      <c r="G247">
        <v>5.8</v>
      </c>
      <c r="H247">
        <v>3.7202890000000002</v>
      </c>
      <c r="I247">
        <v>3.6549580000000002</v>
      </c>
      <c r="J247" s="1">
        <v>0</v>
      </c>
      <c r="K247" s="1">
        <v>180</v>
      </c>
      <c r="L247" s="1">
        <v>0</v>
      </c>
      <c r="M247" s="7" t="s">
        <v>702</v>
      </c>
      <c r="N247" t="s">
        <v>324</v>
      </c>
      <c r="O247" s="168">
        <v>2</v>
      </c>
      <c r="P247">
        <v>2</v>
      </c>
      <c r="Q247">
        <v>1</v>
      </c>
      <c r="R247">
        <v>1</v>
      </c>
      <c r="S247">
        <v>1</v>
      </c>
      <c r="T247">
        <v>0</v>
      </c>
      <c r="U247">
        <v>0</v>
      </c>
      <c r="V247">
        <v>0</v>
      </c>
      <c r="W247">
        <v>0</v>
      </c>
      <c r="X247">
        <v>0</v>
      </c>
      <c r="Y247">
        <v>0</v>
      </c>
      <c r="Z247">
        <v>0</v>
      </c>
      <c r="AA247">
        <v>0</v>
      </c>
      <c r="AB247">
        <v>0</v>
      </c>
      <c r="AC247">
        <v>0</v>
      </c>
      <c r="AD247">
        <v>1</v>
      </c>
    </row>
    <row r="248" spans="1:30" x14ac:dyDescent="0.3">
      <c r="A248" t="s">
        <v>703</v>
      </c>
      <c r="B248" t="s">
        <v>340</v>
      </c>
      <c r="C248" s="19" t="s">
        <v>308</v>
      </c>
      <c r="D248">
        <v>1</v>
      </c>
      <c r="E248">
        <v>26.879650999999999</v>
      </c>
      <c r="F248">
        <v>14.431072</v>
      </c>
      <c r="G248">
        <v>0</v>
      </c>
      <c r="H248">
        <v>1.9502489999999999</v>
      </c>
      <c r="I248">
        <v>1.599796</v>
      </c>
      <c r="J248" s="1">
        <v>180</v>
      </c>
      <c r="K248" s="1">
        <v>180</v>
      </c>
      <c r="L248" s="1">
        <v>0</v>
      </c>
      <c r="M248" s="7" t="s">
        <v>69</v>
      </c>
      <c r="N248" t="s">
        <v>309</v>
      </c>
      <c r="O248" s="168">
        <v>2</v>
      </c>
      <c r="P248">
        <v>2</v>
      </c>
      <c r="Q248">
        <v>1</v>
      </c>
      <c r="R248">
        <v>1</v>
      </c>
      <c r="S248">
        <v>1</v>
      </c>
      <c r="T248">
        <v>0</v>
      </c>
      <c r="U248">
        <v>0</v>
      </c>
      <c r="V248">
        <v>0</v>
      </c>
      <c r="W248">
        <v>0</v>
      </c>
      <c r="X248">
        <v>0</v>
      </c>
      <c r="Y248">
        <v>0</v>
      </c>
      <c r="Z248">
        <v>0</v>
      </c>
      <c r="AA248">
        <v>0</v>
      </c>
      <c r="AB248">
        <v>0</v>
      </c>
      <c r="AC248">
        <v>0</v>
      </c>
      <c r="AD248">
        <v>1</v>
      </c>
    </row>
    <row r="249" spans="1:30" x14ac:dyDescent="0.3">
      <c r="A249" t="s">
        <v>704</v>
      </c>
      <c r="B249" t="s">
        <v>340</v>
      </c>
      <c r="C249" s="19" t="s">
        <v>322</v>
      </c>
      <c r="D249">
        <v>1</v>
      </c>
      <c r="E249">
        <v>25.227985</v>
      </c>
      <c r="F249">
        <v>16.770302000000001</v>
      </c>
      <c r="G249">
        <v>2.9</v>
      </c>
      <c r="H249">
        <v>1.9502489999999999</v>
      </c>
      <c r="I249">
        <v>1.599796</v>
      </c>
      <c r="J249" s="1">
        <v>0</v>
      </c>
      <c r="K249" s="1">
        <v>180</v>
      </c>
      <c r="L249" s="1">
        <v>0</v>
      </c>
      <c r="M249" s="7" t="s">
        <v>380</v>
      </c>
      <c r="N249" t="s">
        <v>324</v>
      </c>
      <c r="O249" s="168">
        <v>2</v>
      </c>
      <c r="P249">
        <v>2</v>
      </c>
      <c r="Q249">
        <v>1</v>
      </c>
      <c r="R249">
        <v>1</v>
      </c>
      <c r="S249">
        <v>1</v>
      </c>
      <c r="T249">
        <v>0</v>
      </c>
      <c r="U249">
        <v>0</v>
      </c>
      <c r="V249">
        <v>0</v>
      </c>
      <c r="W249">
        <v>0</v>
      </c>
      <c r="X249">
        <v>0</v>
      </c>
      <c r="Y249">
        <v>0</v>
      </c>
      <c r="Z249">
        <v>0</v>
      </c>
      <c r="AA249">
        <v>0</v>
      </c>
      <c r="AB249">
        <v>0</v>
      </c>
      <c r="AC249">
        <v>0</v>
      </c>
      <c r="AD249">
        <v>1</v>
      </c>
    </row>
    <row r="250" spans="1:30" x14ac:dyDescent="0.3">
      <c r="A250" t="s">
        <v>705</v>
      </c>
      <c r="B250" t="s">
        <v>340</v>
      </c>
      <c r="C250" s="19" t="s">
        <v>299</v>
      </c>
      <c r="D250">
        <v>1</v>
      </c>
      <c r="E250">
        <v>24.627984999999999</v>
      </c>
      <c r="F250">
        <v>15.731071999999999</v>
      </c>
      <c r="G250">
        <v>0</v>
      </c>
      <c r="H250">
        <v>2.6</v>
      </c>
      <c r="I250">
        <v>2.9</v>
      </c>
      <c r="J250" s="1">
        <v>90</v>
      </c>
      <c r="K250" s="1">
        <v>-30</v>
      </c>
      <c r="L250" s="1">
        <v>0</v>
      </c>
      <c r="M250" s="7" t="s">
        <v>326</v>
      </c>
      <c r="N250" t="s">
        <v>301</v>
      </c>
      <c r="O250" s="168">
        <v>2</v>
      </c>
      <c r="P250">
        <v>2</v>
      </c>
      <c r="Q250">
        <v>1</v>
      </c>
      <c r="R250">
        <v>1</v>
      </c>
      <c r="S250">
        <v>1</v>
      </c>
      <c r="T250">
        <v>0</v>
      </c>
      <c r="U250">
        <v>0</v>
      </c>
      <c r="V250">
        <v>0</v>
      </c>
      <c r="W250">
        <v>0</v>
      </c>
      <c r="X250">
        <v>0</v>
      </c>
      <c r="Y250">
        <v>0</v>
      </c>
      <c r="Z250">
        <v>0</v>
      </c>
      <c r="AA250">
        <v>0</v>
      </c>
      <c r="AB250">
        <v>0</v>
      </c>
      <c r="AC250">
        <v>0</v>
      </c>
      <c r="AD250">
        <v>1</v>
      </c>
    </row>
    <row r="251" spans="1:30" x14ac:dyDescent="0.3">
      <c r="A251" t="s">
        <v>706</v>
      </c>
      <c r="B251" t="s">
        <v>340</v>
      </c>
      <c r="C251" s="19" t="s">
        <v>335</v>
      </c>
      <c r="D251">
        <v>1</v>
      </c>
      <c r="E251">
        <v>25.227985</v>
      </c>
      <c r="F251">
        <v>16.770302000000001</v>
      </c>
      <c r="G251">
        <v>0</v>
      </c>
      <c r="H251">
        <v>1.2</v>
      </c>
      <c r="I251">
        <v>2.9</v>
      </c>
      <c r="J251" s="1">
        <v>90</v>
      </c>
      <c r="K251" s="1">
        <v>-120</v>
      </c>
      <c r="L251" s="1">
        <v>0</v>
      </c>
      <c r="M251" s="7" t="s">
        <v>338</v>
      </c>
      <c r="N251" t="s">
        <v>301</v>
      </c>
      <c r="O251" s="168">
        <v>2</v>
      </c>
      <c r="P251">
        <v>2</v>
      </c>
      <c r="Q251">
        <v>1</v>
      </c>
      <c r="R251">
        <v>1</v>
      </c>
      <c r="S251">
        <v>1</v>
      </c>
      <c r="T251">
        <v>0</v>
      </c>
      <c r="U251">
        <v>0</v>
      </c>
      <c r="V251">
        <v>0</v>
      </c>
      <c r="W251">
        <v>0</v>
      </c>
      <c r="X251">
        <v>0</v>
      </c>
      <c r="Y251">
        <v>0</v>
      </c>
      <c r="Z251">
        <v>0</v>
      </c>
      <c r="AA251">
        <v>0</v>
      </c>
      <c r="AB251">
        <v>0</v>
      </c>
      <c r="AC251">
        <v>0</v>
      </c>
      <c r="AD251">
        <v>1</v>
      </c>
    </row>
    <row r="252" spans="1:30" x14ac:dyDescent="0.3">
      <c r="A252" t="s">
        <v>707</v>
      </c>
      <c r="B252" t="s">
        <v>340</v>
      </c>
      <c r="C252" s="19" t="s">
        <v>315</v>
      </c>
      <c r="D252">
        <v>1</v>
      </c>
      <c r="E252">
        <v>27.479651</v>
      </c>
      <c r="F252">
        <v>15.470302</v>
      </c>
      <c r="G252">
        <v>0</v>
      </c>
      <c r="H252">
        <v>2.6</v>
      </c>
      <c r="I252">
        <v>2.9</v>
      </c>
      <c r="J252" s="1">
        <v>90</v>
      </c>
      <c r="K252" s="1">
        <v>150</v>
      </c>
      <c r="L252" s="1">
        <v>0</v>
      </c>
      <c r="M252" s="7" t="s">
        <v>338</v>
      </c>
      <c r="N252" t="s">
        <v>301</v>
      </c>
      <c r="O252" s="168">
        <v>2</v>
      </c>
      <c r="P252">
        <v>2</v>
      </c>
      <c r="Q252">
        <v>1</v>
      </c>
      <c r="R252">
        <v>1</v>
      </c>
      <c r="S252">
        <v>1</v>
      </c>
      <c r="T252">
        <v>0</v>
      </c>
      <c r="U252">
        <v>0</v>
      </c>
      <c r="V252">
        <v>0</v>
      </c>
      <c r="W252">
        <v>0</v>
      </c>
      <c r="X252">
        <v>0</v>
      </c>
      <c r="Y252">
        <v>0</v>
      </c>
      <c r="Z252">
        <v>0</v>
      </c>
      <c r="AA252">
        <v>0</v>
      </c>
      <c r="AB252">
        <v>0</v>
      </c>
      <c r="AC252">
        <v>0</v>
      </c>
      <c r="AD252">
        <v>1</v>
      </c>
    </row>
    <row r="253" spans="1:30" x14ac:dyDescent="0.3">
      <c r="A253" t="s">
        <v>709</v>
      </c>
      <c r="B253" t="s">
        <v>340</v>
      </c>
      <c r="C253" s="19" t="s">
        <v>228</v>
      </c>
      <c r="D253">
        <v>1</v>
      </c>
      <c r="E253">
        <v>26.879650999999999</v>
      </c>
      <c r="F253">
        <v>14.431072</v>
      </c>
      <c r="G253">
        <v>0</v>
      </c>
      <c r="H253">
        <v>1.2</v>
      </c>
      <c r="I253">
        <v>2.9</v>
      </c>
      <c r="J253" s="1">
        <v>90</v>
      </c>
      <c r="K253" s="1">
        <v>60</v>
      </c>
      <c r="L253" s="1">
        <v>0</v>
      </c>
      <c r="M253" s="7" t="s">
        <v>330</v>
      </c>
      <c r="N253" t="s">
        <v>306</v>
      </c>
      <c r="O253" s="168">
        <v>2</v>
      </c>
      <c r="P253">
        <v>2</v>
      </c>
      <c r="Q253">
        <v>1</v>
      </c>
      <c r="R253">
        <v>1</v>
      </c>
      <c r="S253">
        <v>1</v>
      </c>
      <c r="T253">
        <v>0</v>
      </c>
      <c r="U253">
        <v>0</v>
      </c>
      <c r="V253">
        <v>0</v>
      </c>
      <c r="W253">
        <v>0</v>
      </c>
      <c r="X253">
        <v>0</v>
      </c>
      <c r="Y253">
        <v>0</v>
      </c>
      <c r="Z253">
        <v>0</v>
      </c>
      <c r="AA253">
        <v>0</v>
      </c>
      <c r="AB253">
        <v>0</v>
      </c>
      <c r="AC253">
        <v>0</v>
      </c>
      <c r="AD253">
        <v>1</v>
      </c>
    </row>
    <row r="254" spans="1:30" x14ac:dyDescent="0.3">
      <c r="A254" t="s">
        <v>711</v>
      </c>
      <c r="B254" t="s">
        <v>710</v>
      </c>
      <c r="C254" s="19" t="s">
        <v>299</v>
      </c>
      <c r="D254">
        <v>1</v>
      </c>
      <c r="E254">
        <v>14.033580000000001</v>
      </c>
      <c r="F254">
        <v>17.431024000000001</v>
      </c>
      <c r="G254">
        <v>5.8</v>
      </c>
      <c r="H254">
        <v>1.5249999999999999</v>
      </c>
      <c r="I254">
        <v>2.9</v>
      </c>
      <c r="J254" s="1">
        <v>90</v>
      </c>
      <c r="K254" s="1">
        <v>-30</v>
      </c>
      <c r="L254" s="1">
        <v>0</v>
      </c>
      <c r="M254" s="7" t="s">
        <v>712</v>
      </c>
      <c r="N254" t="s">
        <v>301</v>
      </c>
      <c r="O254" s="168">
        <v>2</v>
      </c>
      <c r="P254">
        <v>2</v>
      </c>
      <c r="Q254">
        <v>1</v>
      </c>
      <c r="R254">
        <v>1</v>
      </c>
      <c r="S254">
        <v>1</v>
      </c>
      <c r="T254">
        <v>0</v>
      </c>
      <c r="U254">
        <v>0</v>
      </c>
      <c r="V254">
        <v>0</v>
      </c>
      <c r="W254">
        <v>0</v>
      </c>
      <c r="X254">
        <v>0</v>
      </c>
      <c r="Y254">
        <v>0</v>
      </c>
      <c r="Z254">
        <v>0</v>
      </c>
      <c r="AA254">
        <v>0</v>
      </c>
      <c r="AB254">
        <v>0</v>
      </c>
      <c r="AC254">
        <v>0</v>
      </c>
      <c r="AD254">
        <v>1</v>
      </c>
    </row>
    <row r="255" spans="1:30" x14ac:dyDescent="0.3">
      <c r="A255" t="s">
        <v>714</v>
      </c>
      <c r="B255" t="s">
        <v>710</v>
      </c>
      <c r="C255" s="19" t="s">
        <v>315</v>
      </c>
      <c r="D255">
        <v>1</v>
      </c>
      <c r="E255">
        <v>17.604268999999999</v>
      </c>
      <c r="F255">
        <v>20.565639000000001</v>
      </c>
      <c r="G255">
        <v>5.8</v>
      </c>
      <c r="H255">
        <v>1.5249999999999999</v>
      </c>
      <c r="I255">
        <v>2.9</v>
      </c>
      <c r="J255" s="1">
        <v>90</v>
      </c>
      <c r="K255" s="1">
        <v>150</v>
      </c>
      <c r="L255" s="1">
        <v>0</v>
      </c>
      <c r="M255" s="7" t="s">
        <v>715</v>
      </c>
      <c r="N255" t="s">
        <v>301</v>
      </c>
      <c r="O255" s="168">
        <v>2</v>
      </c>
      <c r="P255">
        <v>2</v>
      </c>
      <c r="Q255">
        <v>1</v>
      </c>
      <c r="R255">
        <v>1</v>
      </c>
      <c r="S255">
        <v>1</v>
      </c>
      <c r="T255">
        <v>0</v>
      </c>
      <c r="U255">
        <v>0</v>
      </c>
      <c r="V255">
        <v>0</v>
      </c>
      <c r="W255">
        <v>0</v>
      </c>
      <c r="X255">
        <v>0</v>
      </c>
      <c r="Y255">
        <v>0</v>
      </c>
      <c r="Z255">
        <v>0</v>
      </c>
      <c r="AA255">
        <v>0</v>
      </c>
      <c r="AB255">
        <v>0</v>
      </c>
      <c r="AC255">
        <v>0</v>
      </c>
      <c r="AD255">
        <v>1</v>
      </c>
    </row>
    <row r="256" spans="1:30" x14ac:dyDescent="0.3">
      <c r="A256" t="s">
        <v>717</v>
      </c>
      <c r="B256" t="s">
        <v>710</v>
      </c>
      <c r="C256" s="19" t="s">
        <v>322</v>
      </c>
      <c r="D256">
        <v>1</v>
      </c>
      <c r="E256">
        <v>16.283580000000001</v>
      </c>
      <c r="F256">
        <v>21.328139</v>
      </c>
      <c r="G256">
        <v>8.6999999999999993</v>
      </c>
      <c r="H256">
        <v>2.2932009999999998</v>
      </c>
      <c r="I256">
        <v>2.9925410000000001</v>
      </c>
      <c r="J256" s="1">
        <v>0</v>
      </c>
      <c r="K256" s="1">
        <v>180</v>
      </c>
      <c r="L256" s="1">
        <v>0</v>
      </c>
      <c r="M256" s="7" t="s">
        <v>10</v>
      </c>
      <c r="N256" t="s">
        <v>485</v>
      </c>
      <c r="O256" s="168">
        <v>2</v>
      </c>
      <c r="P256">
        <v>2</v>
      </c>
      <c r="Q256">
        <v>1</v>
      </c>
      <c r="R256">
        <v>0</v>
      </c>
      <c r="S256">
        <v>1</v>
      </c>
      <c r="T256">
        <v>0</v>
      </c>
      <c r="U256">
        <v>0</v>
      </c>
      <c r="V256">
        <v>0</v>
      </c>
      <c r="W256">
        <v>0</v>
      </c>
      <c r="X256">
        <v>0</v>
      </c>
      <c r="Y256">
        <v>0</v>
      </c>
      <c r="Z256">
        <v>0</v>
      </c>
      <c r="AA256">
        <v>0</v>
      </c>
      <c r="AB256">
        <v>0</v>
      </c>
      <c r="AC256">
        <v>0</v>
      </c>
      <c r="AD256">
        <v>1</v>
      </c>
    </row>
    <row r="257" spans="1:30" x14ac:dyDescent="0.3">
      <c r="A257" t="s">
        <v>718</v>
      </c>
      <c r="B257" t="s">
        <v>710</v>
      </c>
      <c r="C257" s="19" t="s">
        <v>228</v>
      </c>
      <c r="D257">
        <v>1</v>
      </c>
      <c r="E257">
        <v>16.554269000000001</v>
      </c>
      <c r="F257">
        <v>18.746984999999999</v>
      </c>
      <c r="G257">
        <v>5.8</v>
      </c>
      <c r="H257">
        <v>2.4</v>
      </c>
      <c r="I257">
        <v>2.9</v>
      </c>
      <c r="J257" s="1">
        <v>90</v>
      </c>
      <c r="K257" s="1">
        <v>-120</v>
      </c>
      <c r="L257" s="1">
        <v>0</v>
      </c>
      <c r="M257" s="7" t="s">
        <v>719</v>
      </c>
      <c r="N257" t="s">
        <v>301</v>
      </c>
      <c r="O257" s="168">
        <v>2</v>
      </c>
      <c r="P257">
        <v>2</v>
      </c>
      <c r="Q257">
        <v>1</v>
      </c>
      <c r="R257">
        <v>1</v>
      </c>
      <c r="S257">
        <v>1</v>
      </c>
      <c r="T257">
        <v>0</v>
      </c>
      <c r="U257">
        <v>0</v>
      </c>
      <c r="V257">
        <v>0</v>
      </c>
      <c r="W257">
        <v>0</v>
      </c>
      <c r="X257">
        <v>0</v>
      </c>
      <c r="Y257">
        <v>0</v>
      </c>
      <c r="Z257">
        <v>0</v>
      </c>
      <c r="AA257">
        <v>0</v>
      </c>
      <c r="AB257">
        <v>0</v>
      </c>
      <c r="AC257">
        <v>0</v>
      </c>
      <c r="AD257">
        <v>1</v>
      </c>
    </row>
    <row r="258" spans="1:30" x14ac:dyDescent="0.3">
      <c r="A258" t="s">
        <v>721</v>
      </c>
      <c r="B258" t="s">
        <v>710</v>
      </c>
      <c r="C258" s="19" t="s">
        <v>335</v>
      </c>
      <c r="D258">
        <v>1</v>
      </c>
      <c r="E258">
        <v>16.283580000000001</v>
      </c>
      <c r="F258">
        <v>21.328139</v>
      </c>
      <c r="G258">
        <v>5.8</v>
      </c>
      <c r="H258">
        <v>1.75</v>
      </c>
      <c r="I258">
        <v>2.9</v>
      </c>
      <c r="J258" s="1">
        <v>90</v>
      </c>
      <c r="K258" s="1">
        <v>-120</v>
      </c>
      <c r="L258" s="1">
        <v>0</v>
      </c>
      <c r="M258" s="7" t="s">
        <v>722</v>
      </c>
      <c r="N258" t="s">
        <v>301</v>
      </c>
      <c r="O258" s="168">
        <v>2</v>
      </c>
      <c r="P258">
        <v>2</v>
      </c>
      <c r="Q258">
        <v>1</v>
      </c>
      <c r="R258">
        <v>1</v>
      </c>
      <c r="S258">
        <v>1</v>
      </c>
      <c r="T258">
        <v>0</v>
      </c>
      <c r="U258">
        <v>0</v>
      </c>
      <c r="V258">
        <v>0</v>
      </c>
      <c r="W258">
        <v>0</v>
      </c>
      <c r="X258">
        <v>0</v>
      </c>
      <c r="Y258">
        <v>0</v>
      </c>
      <c r="Z258">
        <v>0</v>
      </c>
      <c r="AA258">
        <v>0</v>
      </c>
      <c r="AB258">
        <v>0</v>
      </c>
      <c r="AC258">
        <v>0</v>
      </c>
      <c r="AD258">
        <v>1</v>
      </c>
    </row>
    <row r="259" spans="1:30" x14ac:dyDescent="0.3">
      <c r="A259" t="s">
        <v>724</v>
      </c>
      <c r="B259" t="s">
        <v>710</v>
      </c>
      <c r="C259" s="19" t="s">
        <v>335</v>
      </c>
      <c r="D259">
        <v>1</v>
      </c>
      <c r="E259">
        <v>14.033580000000001</v>
      </c>
      <c r="F259">
        <v>17.431024000000001</v>
      </c>
      <c r="G259">
        <v>5.8</v>
      </c>
      <c r="H259">
        <v>1.35</v>
      </c>
      <c r="I259">
        <v>2.9</v>
      </c>
      <c r="J259" s="1">
        <v>90</v>
      </c>
      <c r="K259" s="1">
        <v>60</v>
      </c>
      <c r="L259" s="1">
        <v>0</v>
      </c>
      <c r="M259" s="7" t="s">
        <v>725</v>
      </c>
      <c r="N259" t="s">
        <v>301</v>
      </c>
      <c r="O259" s="168">
        <v>2</v>
      </c>
      <c r="P259">
        <v>2</v>
      </c>
      <c r="Q259">
        <v>1</v>
      </c>
      <c r="R259">
        <v>1</v>
      </c>
      <c r="S259">
        <v>1</v>
      </c>
      <c r="T259">
        <v>0</v>
      </c>
      <c r="U259">
        <v>0</v>
      </c>
      <c r="V259">
        <v>0</v>
      </c>
      <c r="W259">
        <v>0</v>
      </c>
      <c r="X259">
        <v>0</v>
      </c>
      <c r="Y259">
        <v>0</v>
      </c>
      <c r="Z259">
        <v>0</v>
      </c>
      <c r="AA259">
        <v>0</v>
      </c>
      <c r="AB259">
        <v>0</v>
      </c>
      <c r="AC259">
        <v>0</v>
      </c>
      <c r="AD259">
        <v>1</v>
      </c>
    </row>
    <row r="260" spans="1:30" x14ac:dyDescent="0.3">
      <c r="A260" t="s">
        <v>727</v>
      </c>
      <c r="B260" t="s">
        <v>710</v>
      </c>
      <c r="C260" s="19" t="s">
        <v>308</v>
      </c>
      <c r="D260">
        <v>1</v>
      </c>
      <c r="E260">
        <v>15.354269</v>
      </c>
      <c r="F260">
        <v>16.668524000000001</v>
      </c>
      <c r="G260">
        <v>5.8</v>
      </c>
      <c r="H260">
        <v>2.2932009999999998</v>
      </c>
      <c r="I260">
        <v>2.9925410000000001</v>
      </c>
      <c r="J260" s="1">
        <v>180</v>
      </c>
      <c r="K260" s="1">
        <v>180</v>
      </c>
      <c r="L260" s="1">
        <v>0</v>
      </c>
      <c r="M260" s="7" t="s">
        <v>361</v>
      </c>
      <c r="N260" t="s">
        <v>324</v>
      </c>
      <c r="O260" s="168">
        <v>2</v>
      </c>
      <c r="P260">
        <v>2</v>
      </c>
      <c r="Q260">
        <v>1</v>
      </c>
      <c r="R260">
        <v>1</v>
      </c>
      <c r="S260">
        <v>1</v>
      </c>
      <c r="T260">
        <v>0</v>
      </c>
      <c r="U260">
        <v>0</v>
      </c>
      <c r="V260">
        <v>0</v>
      </c>
      <c r="W260">
        <v>0</v>
      </c>
      <c r="X260">
        <v>0</v>
      </c>
      <c r="Y260">
        <v>0</v>
      </c>
      <c r="Z260">
        <v>0</v>
      </c>
      <c r="AA260">
        <v>0</v>
      </c>
      <c r="AB260">
        <v>0</v>
      </c>
      <c r="AC260">
        <v>0</v>
      </c>
      <c r="AD260">
        <v>1</v>
      </c>
    </row>
    <row r="261" spans="1:30" x14ac:dyDescent="0.3">
      <c r="A261" t="s">
        <v>728</v>
      </c>
      <c r="B261" t="s">
        <v>710</v>
      </c>
      <c r="C261" s="19" t="s">
        <v>228</v>
      </c>
      <c r="D261">
        <v>1</v>
      </c>
      <c r="E261">
        <v>17.604268999999999</v>
      </c>
      <c r="F261">
        <v>20.565639000000001</v>
      </c>
      <c r="G261">
        <v>5.8</v>
      </c>
      <c r="H261">
        <v>2.1</v>
      </c>
      <c r="I261">
        <v>2.9</v>
      </c>
      <c r="J261" s="1">
        <v>90</v>
      </c>
      <c r="K261" s="1">
        <v>-120</v>
      </c>
      <c r="L261" s="1">
        <v>0</v>
      </c>
      <c r="M261" s="7" t="s">
        <v>729</v>
      </c>
      <c r="N261" t="s">
        <v>301</v>
      </c>
      <c r="O261" s="168">
        <v>2</v>
      </c>
      <c r="P261">
        <v>2</v>
      </c>
      <c r="Q261">
        <v>1</v>
      </c>
      <c r="R261">
        <v>1</v>
      </c>
      <c r="S261">
        <v>1</v>
      </c>
      <c r="T261">
        <v>0</v>
      </c>
      <c r="U261">
        <v>0</v>
      </c>
      <c r="V261">
        <v>0</v>
      </c>
      <c r="W261">
        <v>0</v>
      </c>
      <c r="X261">
        <v>0</v>
      </c>
      <c r="Y261">
        <v>0</v>
      </c>
      <c r="Z261">
        <v>0</v>
      </c>
      <c r="AA261">
        <v>0</v>
      </c>
      <c r="AB261">
        <v>0</v>
      </c>
      <c r="AC261">
        <v>0</v>
      </c>
      <c r="AD261">
        <v>1</v>
      </c>
    </row>
    <row r="262" spans="1:30" x14ac:dyDescent="0.3">
      <c r="A262" t="s">
        <v>731</v>
      </c>
      <c r="B262" t="s">
        <v>710</v>
      </c>
      <c r="C262" s="19" t="s">
        <v>335</v>
      </c>
      <c r="D262">
        <v>1</v>
      </c>
      <c r="E262">
        <v>14.70858</v>
      </c>
      <c r="F262">
        <v>18.600159000000001</v>
      </c>
      <c r="G262">
        <v>5.8</v>
      </c>
      <c r="H262">
        <v>1.4</v>
      </c>
      <c r="I262">
        <v>2.9</v>
      </c>
      <c r="J262" s="1">
        <v>90</v>
      </c>
      <c r="K262" s="1">
        <v>60</v>
      </c>
      <c r="L262" s="1">
        <v>0</v>
      </c>
      <c r="M262" s="7" t="s">
        <v>519</v>
      </c>
      <c r="N262" t="s">
        <v>301</v>
      </c>
      <c r="O262" s="168">
        <v>2</v>
      </c>
      <c r="P262">
        <v>2</v>
      </c>
      <c r="Q262">
        <v>1</v>
      </c>
      <c r="R262">
        <v>1</v>
      </c>
      <c r="S262">
        <v>1</v>
      </c>
      <c r="T262">
        <v>0</v>
      </c>
      <c r="U262">
        <v>0</v>
      </c>
      <c r="V262">
        <v>0</v>
      </c>
      <c r="W262">
        <v>0</v>
      </c>
      <c r="X262">
        <v>0</v>
      </c>
      <c r="Y262">
        <v>0</v>
      </c>
      <c r="Z262">
        <v>0</v>
      </c>
      <c r="AA262">
        <v>0</v>
      </c>
      <c r="AB262">
        <v>0</v>
      </c>
      <c r="AC262">
        <v>0</v>
      </c>
      <c r="AD262">
        <v>1</v>
      </c>
    </row>
    <row r="263" spans="1:30" x14ac:dyDescent="0.3">
      <c r="A263" t="s">
        <v>733</v>
      </c>
      <c r="B263" t="s">
        <v>608</v>
      </c>
      <c r="C263" s="19" t="s">
        <v>335</v>
      </c>
      <c r="D263">
        <v>1</v>
      </c>
      <c r="E263">
        <v>22.517150999999998</v>
      </c>
      <c r="F263">
        <v>6.875</v>
      </c>
      <c r="G263">
        <v>0</v>
      </c>
      <c r="H263">
        <v>4.7</v>
      </c>
      <c r="I263">
        <v>2.9</v>
      </c>
      <c r="J263" s="1">
        <v>90</v>
      </c>
      <c r="K263" s="1">
        <v>60</v>
      </c>
      <c r="L263" s="1">
        <v>0</v>
      </c>
      <c r="M263" s="7" t="s">
        <v>626</v>
      </c>
      <c r="N263" t="s">
        <v>306</v>
      </c>
      <c r="O263" s="168">
        <v>2</v>
      </c>
      <c r="P263">
        <v>2</v>
      </c>
      <c r="Q263">
        <v>1</v>
      </c>
      <c r="R263">
        <v>1</v>
      </c>
      <c r="S263">
        <v>1</v>
      </c>
      <c r="T263">
        <v>0</v>
      </c>
      <c r="U263">
        <v>0</v>
      </c>
      <c r="V263">
        <v>0</v>
      </c>
      <c r="W263">
        <v>0</v>
      </c>
      <c r="X263">
        <v>0</v>
      </c>
      <c r="Y263">
        <v>0</v>
      </c>
      <c r="Z263">
        <v>0</v>
      </c>
      <c r="AA263">
        <v>0</v>
      </c>
      <c r="AB263">
        <v>0</v>
      </c>
      <c r="AC263">
        <v>0</v>
      </c>
      <c r="AD263">
        <v>1</v>
      </c>
    </row>
    <row r="264" spans="1:30" x14ac:dyDescent="0.3">
      <c r="A264" t="s">
        <v>734</v>
      </c>
      <c r="B264" t="s">
        <v>608</v>
      </c>
      <c r="C264" s="19" t="s">
        <v>335</v>
      </c>
      <c r="D264">
        <v>1</v>
      </c>
      <c r="E264">
        <v>24.867151</v>
      </c>
      <c r="F264">
        <v>10.945319</v>
      </c>
      <c r="G264">
        <v>0</v>
      </c>
      <c r="H264">
        <v>0.45</v>
      </c>
      <c r="I264">
        <v>2.9</v>
      </c>
      <c r="J264" s="1">
        <v>90</v>
      </c>
      <c r="K264" s="1">
        <v>60</v>
      </c>
      <c r="L264" s="1">
        <v>0</v>
      </c>
      <c r="M264" s="7" t="s">
        <v>332</v>
      </c>
      <c r="N264" t="s">
        <v>306</v>
      </c>
      <c r="O264" s="168">
        <v>2</v>
      </c>
      <c r="P264">
        <v>2</v>
      </c>
      <c r="Q264">
        <v>1</v>
      </c>
      <c r="R264">
        <v>1</v>
      </c>
      <c r="S264">
        <v>1</v>
      </c>
      <c r="T264">
        <v>0</v>
      </c>
      <c r="U264">
        <v>0</v>
      </c>
      <c r="V264">
        <v>0</v>
      </c>
      <c r="W264">
        <v>0</v>
      </c>
      <c r="X264">
        <v>0</v>
      </c>
      <c r="Y264">
        <v>0</v>
      </c>
      <c r="Z264">
        <v>0</v>
      </c>
      <c r="AA264">
        <v>0</v>
      </c>
      <c r="AB264">
        <v>0</v>
      </c>
      <c r="AC264">
        <v>0</v>
      </c>
      <c r="AD264">
        <v>1</v>
      </c>
    </row>
    <row r="265" spans="1:30" x14ac:dyDescent="0.3">
      <c r="A265" t="s">
        <v>735</v>
      </c>
      <c r="B265" t="s">
        <v>608</v>
      </c>
      <c r="C265" s="19" t="s">
        <v>315</v>
      </c>
      <c r="D265">
        <v>1</v>
      </c>
      <c r="E265">
        <v>25.092151000000001</v>
      </c>
      <c r="F265">
        <v>11.335031000000001</v>
      </c>
      <c r="G265">
        <v>0</v>
      </c>
      <c r="H265">
        <v>1.45</v>
      </c>
      <c r="I265">
        <v>2.9</v>
      </c>
      <c r="J265" s="1">
        <v>90</v>
      </c>
      <c r="K265" s="1">
        <v>150</v>
      </c>
      <c r="L265" s="1">
        <v>0</v>
      </c>
      <c r="M265" s="7" t="s">
        <v>330</v>
      </c>
      <c r="N265" t="s">
        <v>301</v>
      </c>
      <c r="O265" s="168">
        <v>2</v>
      </c>
      <c r="P265">
        <v>2</v>
      </c>
      <c r="Q265">
        <v>1</v>
      </c>
      <c r="R265">
        <v>1</v>
      </c>
      <c r="S265">
        <v>1</v>
      </c>
      <c r="T265">
        <v>0</v>
      </c>
      <c r="U265">
        <v>0</v>
      </c>
      <c r="V265">
        <v>0</v>
      </c>
      <c r="W265">
        <v>0</v>
      </c>
      <c r="X265">
        <v>0</v>
      </c>
      <c r="Y265">
        <v>0</v>
      </c>
      <c r="Z265">
        <v>0</v>
      </c>
      <c r="AA265">
        <v>0</v>
      </c>
      <c r="AB265">
        <v>0</v>
      </c>
      <c r="AC265">
        <v>0</v>
      </c>
      <c r="AD265">
        <v>1</v>
      </c>
    </row>
    <row r="266" spans="1:30" x14ac:dyDescent="0.3">
      <c r="A266" t="s">
        <v>737</v>
      </c>
      <c r="B266" t="s">
        <v>608</v>
      </c>
      <c r="C266" s="19" t="s">
        <v>308</v>
      </c>
      <c r="D266">
        <v>1</v>
      </c>
      <c r="E266">
        <v>26.933879999999998</v>
      </c>
      <c r="F266">
        <v>4.3250000000000002</v>
      </c>
      <c r="G266">
        <v>0</v>
      </c>
      <c r="H266">
        <v>5.1182449999999999</v>
      </c>
      <c r="I266">
        <v>5.1316420000000003</v>
      </c>
      <c r="J266" s="1">
        <v>180</v>
      </c>
      <c r="K266" s="1">
        <v>180</v>
      </c>
      <c r="L266" s="1">
        <v>0</v>
      </c>
      <c r="M266" s="7" t="s">
        <v>69</v>
      </c>
      <c r="N266" t="s">
        <v>309</v>
      </c>
      <c r="O266" s="168">
        <v>2</v>
      </c>
      <c r="P266">
        <v>2</v>
      </c>
      <c r="Q266">
        <v>1</v>
      </c>
      <c r="R266">
        <v>1</v>
      </c>
      <c r="S266">
        <v>1</v>
      </c>
      <c r="T266">
        <v>0</v>
      </c>
      <c r="U266">
        <v>0</v>
      </c>
      <c r="V266">
        <v>0</v>
      </c>
      <c r="W266">
        <v>0</v>
      </c>
      <c r="X266">
        <v>0</v>
      </c>
      <c r="Y266">
        <v>0</v>
      </c>
      <c r="Z266">
        <v>0</v>
      </c>
      <c r="AA266">
        <v>0</v>
      </c>
      <c r="AB266">
        <v>0</v>
      </c>
      <c r="AC266">
        <v>0</v>
      </c>
      <c r="AD266">
        <v>1</v>
      </c>
    </row>
    <row r="267" spans="1:30" x14ac:dyDescent="0.3">
      <c r="A267" t="s">
        <v>738</v>
      </c>
      <c r="B267" t="s">
        <v>608</v>
      </c>
      <c r="C267" s="19" t="s">
        <v>228</v>
      </c>
      <c r="D267">
        <v>1</v>
      </c>
      <c r="E267">
        <v>26.933879999999998</v>
      </c>
      <c r="F267">
        <v>4.3250000000000002</v>
      </c>
      <c r="G267">
        <v>0</v>
      </c>
      <c r="H267">
        <v>3.7749999999999999</v>
      </c>
      <c r="I267">
        <v>2.9</v>
      </c>
      <c r="J267" s="1">
        <v>90</v>
      </c>
      <c r="K267" s="1">
        <v>60</v>
      </c>
      <c r="L267" s="1">
        <v>0</v>
      </c>
      <c r="M267" s="7" t="s">
        <v>739</v>
      </c>
      <c r="N267" t="s">
        <v>306</v>
      </c>
      <c r="O267" s="168">
        <v>2</v>
      </c>
      <c r="P267">
        <v>2</v>
      </c>
      <c r="Q267">
        <v>1</v>
      </c>
      <c r="R267">
        <v>1</v>
      </c>
      <c r="S267">
        <v>1</v>
      </c>
      <c r="T267">
        <v>0</v>
      </c>
      <c r="U267">
        <v>0</v>
      </c>
      <c r="V267">
        <v>0</v>
      </c>
      <c r="W267">
        <v>0</v>
      </c>
      <c r="X267">
        <v>0</v>
      </c>
      <c r="Y267">
        <v>0</v>
      </c>
      <c r="Z267">
        <v>0</v>
      </c>
      <c r="AA267">
        <v>0</v>
      </c>
      <c r="AB267">
        <v>0</v>
      </c>
      <c r="AC267">
        <v>0</v>
      </c>
      <c r="AD267">
        <v>1</v>
      </c>
    </row>
    <row r="268" spans="1:30" x14ac:dyDescent="0.3">
      <c r="A268" t="s">
        <v>740</v>
      </c>
      <c r="B268" t="s">
        <v>608</v>
      </c>
      <c r="C268" s="19" t="s">
        <v>322</v>
      </c>
      <c r="D268">
        <v>1</v>
      </c>
      <c r="E268">
        <v>25.092151000000001</v>
      </c>
      <c r="F268">
        <v>11.335031000000001</v>
      </c>
      <c r="G268">
        <v>2.9</v>
      </c>
      <c r="H268">
        <v>5.1182449999999999</v>
      </c>
      <c r="I268">
        <v>5.1316420000000003</v>
      </c>
      <c r="J268" s="1">
        <v>0</v>
      </c>
      <c r="K268" s="1">
        <v>180</v>
      </c>
      <c r="L268" s="1">
        <v>0</v>
      </c>
      <c r="M268" s="7" t="s">
        <v>505</v>
      </c>
      <c r="N268" t="s">
        <v>324</v>
      </c>
      <c r="O268" s="168">
        <v>2</v>
      </c>
      <c r="P268">
        <v>2</v>
      </c>
      <c r="Q268">
        <v>1</v>
      </c>
      <c r="R268">
        <v>1</v>
      </c>
      <c r="S268">
        <v>1</v>
      </c>
      <c r="T268">
        <v>0</v>
      </c>
      <c r="U268">
        <v>0</v>
      </c>
      <c r="V268">
        <v>0</v>
      </c>
      <c r="W268">
        <v>0</v>
      </c>
      <c r="X268">
        <v>0</v>
      </c>
      <c r="Y268">
        <v>0</v>
      </c>
      <c r="Z268">
        <v>0</v>
      </c>
      <c r="AA268">
        <v>0</v>
      </c>
      <c r="AB268">
        <v>0</v>
      </c>
      <c r="AC268">
        <v>0</v>
      </c>
      <c r="AD268">
        <v>1</v>
      </c>
    </row>
    <row r="269" spans="1:30" x14ac:dyDescent="0.3">
      <c r="A269" t="s">
        <v>741</v>
      </c>
      <c r="B269" t="s">
        <v>608</v>
      </c>
      <c r="C269" s="19" t="s">
        <v>315</v>
      </c>
      <c r="D269">
        <v>1</v>
      </c>
      <c r="E269">
        <v>26.347888000000001</v>
      </c>
      <c r="F269">
        <v>10.610030999999999</v>
      </c>
      <c r="G269">
        <v>0</v>
      </c>
      <c r="H269">
        <v>3.65</v>
      </c>
      <c r="I269">
        <v>2.9</v>
      </c>
      <c r="J269" s="1">
        <v>90</v>
      </c>
      <c r="K269" s="1">
        <v>-30</v>
      </c>
      <c r="L269" s="1">
        <v>0</v>
      </c>
      <c r="M269" s="7" t="s">
        <v>444</v>
      </c>
      <c r="N269" t="s">
        <v>301</v>
      </c>
      <c r="O269" s="168">
        <v>2</v>
      </c>
      <c r="P269">
        <v>2</v>
      </c>
      <c r="Q269">
        <v>1</v>
      </c>
      <c r="R269">
        <v>1</v>
      </c>
      <c r="S269">
        <v>1</v>
      </c>
      <c r="T269">
        <v>0</v>
      </c>
      <c r="U269">
        <v>0</v>
      </c>
      <c r="V269">
        <v>0</v>
      </c>
      <c r="W269">
        <v>0</v>
      </c>
      <c r="X269">
        <v>0</v>
      </c>
      <c r="Y269">
        <v>0</v>
      </c>
      <c r="Z269">
        <v>0</v>
      </c>
      <c r="AA269">
        <v>0</v>
      </c>
      <c r="AB269">
        <v>0</v>
      </c>
      <c r="AC269">
        <v>0</v>
      </c>
      <c r="AD269">
        <v>1</v>
      </c>
    </row>
    <row r="270" spans="1:30" x14ac:dyDescent="0.3">
      <c r="A270" t="s">
        <v>742</v>
      </c>
      <c r="B270" t="s">
        <v>608</v>
      </c>
      <c r="C270" s="19" t="s">
        <v>228</v>
      </c>
      <c r="D270">
        <v>1</v>
      </c>
      <c r="E270">
        <v>29.508880000000001</v>
      </c>
      <c r="F270">
        <v>8.785031</v>
      </c>
      <c r="G270">
        <v>0</v>
      </c>
      <c r="H270">
        <v>1.375</v>
      </c>
      <c r="I270">
        <v>2.9</v>
      </c>
      <c r="J270" s="1">
        <v>90</v>
      </c>
      <c r="K270" s="1">
        <v>-120</v>
      </c>
      <c r="L270" s="1">
        <v>0</v>
      </c>
      <c r="M270" s="7" t="s">
        <v>743</v>
      </c>
      <c r="N270" t="s">
        <v>306</v>
      </c>
      <c r="O270" s="168">
        <v>2</v>
      </c>
      <c r="P270">
        <v>2</v>
      </c>
      <c r="Q270">
        <v>1</v>
      </c>
      <c r="R270">
        <v>1</v>
      </c>
      <c r="S270">
        <v>1</v>
      </c>
      <c r="T270">
        <v>0</v>
      </c>
      <c r="U270">
        <v>0</v>
      </c>
      <c r="V270">
        <v>0</v>
      </c>
      <c r="W270">
        <v>0</v>
      </c>
      <c r="X270">
        <v>0</v>
      </c>
      <c r="Y270">
        <v>0</v>
      </c>
      <c r="Z270">
        <v>0</v>
      </c>
      <c r="AA270">
        <v>0</v>
      </c>
      <c r="AB270">
        <v>0</v>
      </c>
      <c r="AC270">
        <v>0</v>
      </c>
      <c r="AD270">
        <v>1</v>
      </c>
    </row>
    <row r="271" spans="1:30" x14ac:dyDescent="0.3">
      <c r="A271" t="s">
        <v>744</v>
      </c>
      <c r="B271" t="s">
        <v>608</v>
      </c>
      <c r="C271" s="19" t="s">
        <v>299</v>
      </c>
      <c r="D271">
        <v>1</v>
      </c>
      <c r="E271">
        <v>23.408384999999999</v>
      </c>
      <c r="F271">
        <v>6.3604450000000003</v>
      </c>
      <c r="G271">
        <v>0</v>
      </c>
      <c r="H271">
        <v>3.9070230000000001</v>
      </c>
      <c r="I271">
        <v>2.2216399999999998</v>
      </c>
      <c r="J271" s="1">
        <v>90</v>
      </c>
      <c r="K271" s="1">
        <v>-30</v>
      </c>
      <c r="L271" s="1">
        <v>0</v>
      </c>
      <c r="M271" s="7" t="s">
        <v>10</v>
      </c>
      <c r="N271" t="s">
        <v>316</v>
      </c>
      <c r="O271" s="168">
        <v>2</v>
      </c>
      <c r="P271">
        <v>2</v>
      </c>
      <c r="Q271">
        <v>1</v>
      </c>
      <c r="R271">
        <v>0.5</v>
      </c>
      <c r="S271">
        <v>1</v>
      </c>
      <c r="T271">
        <v>0</v>
      </c>
      <c r="U271">
        <v>0</v>
      </c>
      <c r="V271">
        <v>0</v>
      </c>
      <c r="W271">
        <v>0</v>
      </c>
      <c r="X271">
        <v>0</v>
      </c>
      <c r="Y271">
        <v>0</v>
      </c>
      <c r="Z271">
        <v>0</v>
      </c>
      <c r="AA271">
        <v>0</v>
      </c>
      <c r="AB271">
        <v>0</v>
      </c>
      <c r="AC271">
        <v>0</v>
      </c>
      <c r="AD271">
        <v>1</v>
      </c>
    </row>
    <row r="272" spans="1:30" x14ac:dyDescent="0.3">
      <c r="A272" t="s">
        <v>746</v>
      </c>
      <c r="B272" t="s">
        <v>422</v>
      </c>
      <c r="C272" s="19" t="s">
        <v>322</v>
      </c>
      <c r="D272">
        <v>1</v>
      </c>
      <c r="E272">
        <v>30.121379999999998</v>
      </c>
      <c r="F272">
        <v>9.8459120000000002</v>
      </c>
      <c r="G272">
        <v>5.8</v>
      </c>
      <c r="H272">
        <v>2.9361299999999999</v>
      </c>
      <c r="I272">
        <v>2.7893859999999999</v>
      </c>
      <c r="J272" s="1">
        <v>0</v>
      </c>
      <c r="K272" s="1">
        <v>180</v>
      </c>
      <c r="L272" s="1">
        <v>0</v>
      </c>
      <c r="M272" s="7" t="s">
        <v>747</v>
      </c>
      <c r="N272" t="s">
        <v>324</v>
      </c>
      <c r="O272" s="168">
        <v>2</v>
      </c>
      <c r="P272">
        <v>2</v>
      </c>
      <c r="Q272">
        <v>1</v>
      </c>
      <c r="R272">
        <v>1</v>
      </c>
      <c r="S272">
        <v>1</v>
      </c>
      <c r="T272">
        <v>0</v>
      </c>
      <c r="U272">
        <v>0</v>
      </c>
      <c r="V272">
        <v>0</v>
      </c>
      <c r="W272">
        <v>0</v>
      </c>
      <c r="X272">
        <v>0</v>
      </c>
      <c r="Y272">
        <v>0</v>
      </c>
      <c r="Z272">
        <v>0</v>
      </c>
      <c r="AA272">
        <v>0</v>
      </c>
      <c r="AB272">
        <v>0</v>
      </c>
      <c r="AC272">
        <v>0</v>
      </c>
      <c r="AD272">
        <v>1</v>
      </c>
    </row>
    <row r="273" spans="1:30" x14ac:dyDescent="0.3">
      <c r="A273" t="s">
        <v>748</v>
      </c>
      <c r="B273" t="s">
        <v>422</v>
      </c>
      <c r="C273" s="19" t="s">
        <v>308</v>
      </c>
      <c r="D273">
        <v>1</v>
      </c>
      <c r="E273">
        <v>31.54936</v>
      </c>
      <c r="F273">
        <v>6.0192459999999999</v>
      </c>
      <c r="G273">
        <v>2.9</v>
      </c>
      <c r="H273">
        <v>2.9361299999999999</v>
      </c>
      <c r="I273">
        <v>2.7893859999999999</v>
      </c>
      <c r="J273" s="1">
        <v>180</v>
      </c>
      <c r="K273" s="1">
        <v>180</v>
      </c>
      <c r="L273" s="1">
        <v>0</v>
      </c>
      <c r="M273" s="7" t="s">
        <v>743</v>
      </c>
      <c r="N273" t="s">
        <v>324</v>
      </c>
      <c r="O273" s="168">
        <v>2</v>
      </c>
      <c r="P273">
        <v>2</v>
      </c>
      <c r="Q273">
        <v>1</v>
      </c>
      <c r="R273">
        <v>1</v>
      </c>
      <c r="S273">
        <v>1</v>
      </c>
      <c r="T273">
        <v>0</v>
      </c>
      <c r="U273">
        <v>0</v>
      </c>
      <c r="V273">
        <v>0</v>
      </c>
      <c r="W273">
        <v>0</v>
      </c>
      <c r="X273">
        <v>0</v>
      </c>
      <c r="Y273">
        <v>0</v>
      </c>
      <c r="Z273">
        <v>0</v>
      </c>
      <c r="AA273">
        <v>0</v>
      </c>
      <c r="AB273">
        <v>0</v>
      </c>
      <c r="AC273">
        <v>0</v>
      </c>
      <c r="AD273">
        <v>1</v>
      </c>
    </row>
    <row r="274" spans="1:30" x14ac:dyDescent="0.3">
      <c r="A274" t="s">
        <v>749</v>
      </c>
      <c r="B274" t="s">
        <v>422</v>
      </c>
      <c r="C274" s="19" t="s">
        <v>335</v>
      </c>
      <c r="D274">
        <v>1</v>
      </c>
      <c r="E274">
        <v>29.508880000000001</v>
      </c>
      <c r="F274">
        <v>8.785031</v>
      </c>
      <c r="G274">
        <v>2.9</v>
      </c>
      <c r="H274">
        <v>1.375</v>
      </c>
      <c r="I274">
        <v>2.9</v>
      </c>
      <c r="J274" s="1">
        <v>90</v>
      </c>
      <c r="K274" s="1">
        <v>-120</v>
      </c>
      <c r="L274" s="1">
        <v>0</v>
      </c>
      <c r="M274" s="7" t="s">
        <v>505</v>
      </c>
      <c r="N274" t="s">
        <v>306</v>
      </c>
      <c r="O274" s="168">
        <v>2</v>
      </c>
      <c r="P274">
        <v>2</v>
      </c>
      <c r="Q274">
        <v>1</v>
      </c>
      <c r="R274">
        <v>1</v>
      </c>
      <c r="S274">
        <v>1</v>
      </c>
      <c r="T274">
        <v>0</v>
      </c>
      <c r="U274">
        <v>0</v>
      </c>
      <c r="V274">
        <v>0</v>
      </c>
      <c r="W274">
        <v>0</v>
      </c>
      <c r="X274">
        <v>0</v>
      </c>
      <c r="Y274">
        <v>0</v>
      </c>
      <c r="Z274">
        <v>0</v>
      </c>
      <c r="AA274">
        <v>0</v>
      </c>
      <c r="AB274">
        <v>0</v>
      </c>
      <c r="AC274">
        <v>0</v>
      </c>
      <c r="AD274">
        <v>1</v>
      </c>
    </row>
    <row r="275" spans="1:30" x14ac:dyDescent="0.3">
      <c r="A275" t="s">
        <v>750</v>
      </c>
      <c r="B275" t="s">
        <v>422</v>
      </c>
      <c r="C275" s="19" t="s">
        <v>299</v>
      </c>
      <c r="D275">
        <v>1</v>
      </c>
      <c r="E275">
        <v>31.54936</v>
      </c>
      <c r="F275">
        <v>6.0192459999999999</v>
      </c>
      <c r="G275">
        <v>2.9</v>
      </c>
      <c r="H275">
        <v>3.15</v>
      </c>
      <c r="I275">
        <v>2.9</v>
      </c>
      <c r="J275" s="1">
        <v>90</v>
      </c>
      <c r="K275" s="1">
        <v>150</v>
      </c>
      <c r="L275" s="1">
        <v>0</v>
      </c>
      <c r="M275" s="7" t="s">
        <v>603</v>
      </c>
      <c r="N275" t="s">
        <v>301</v>
      </c>
      <c r="O275" s="168">
        <v>2</v>
      </c>
      <c r="P275">
        <v>2</v>
      </c>
      <c r="Q275">
        <v>1</v>
      </c>
      <c r="R275">
        <v>1</v>
      </c>
      <c r="S275">
        <v>1</v>
      </c>
      <c r="T275">
        <v>0</v>
      </c>
      <c r="U275">
        <v>0</v>
      </c>
      <c r="V275">
        <v>0</v>
      </c>
      <c r="W275">
        <v>0</v>
      </c>
      <c r="X275">
        <v>0</v>
      </c>
      <c r="Y275">
        <v>0</v>
      </c>
      <c r="Z275">
        <v>0</v>
      </c>
      <c r="AA275">
        <v>0</v>
      </c>
      <c r="AB275">
        <v>0</v>
      </c>
      <c r="AC275">
        <v>0</v>
      </c>
      <c r="AD275">
        <v>1</v>
      </c>
    </row>
    <row r="276" spans="1:30" x14ac:dyDescent="0.3">
      <c r="A276" t="s">
        <v>751</v>
      </c>
      <c r="B276" t="s">
        <v>422</v>
      </c>
      <c r="C276" s="19" t="s">
        <v>315</v>
      </c>
      <c r="D276">
        <v>1</v>
      </c>
      <c r="E276">
        <v>32.849359999999997</v>
      </c>
      <c r="F276">
        <v>8.2709119999999992</v>
      </c>
      <c r="G276">
        <v>2.9</v>
      </c>
      <c r="H276">
        <v>3.15</v>
      </c>
      <c r="I276">
        <v>2.9</v>
      </c>
      <c r="J276" s="1">
        <v>90</v>
      </c>
      <c r="K276" s="1">
        <v>150</v>
      </c>
      <c r="L276" s="1">
        <v>0</v>
      </c>
      <c r="M276" s="7" t="s">
        <v>414</v>
      </c>
      <c r="N276" t="s">
        <v>301</v>
      </c>
      <c r="O276" s="168">
        <v>2</v>
      </c>
      <c r="P276">
        <v>2</v>
      </c>
      <c r="Q276">
        <v>1</v>
      </c>
      <c r="R276">
        <v>1</v>
      </c>
      <c r="S276">
        <v>1</v>
      </c>
      <c r="T276">
        <v>0</v>
      </c>
      <c r="U276">
        <v>0</v>
      </c>
      <c r="V276">
        <v>0</v>
      </c>
      <c r="W276">
        <v>0</v>
      </c>
      <c r="X276">
        <v>0</v>
      </c>
      <c r="Y276">
        <v>0</v>
      </c>
      <c r="Z276">
        <v>0</v>
      </c>
      <c r="AA276">
        <v>0</v>
      </c>
      <c r="AB276">
        <v>0</v>
      </c>
      <c r="AC276">
        <v>0</v>
      </c>
      <c r="AD276">
        <v>1</v>
      </c>
    </row>
    <row r="277" spans="1:30" x14ac:dyDescent="0.3">
      <c r="A277" t="s">
        <v>752</v>
      </c>
      <c r="B277" t="s">
        <v>422</v>
      </c>
      <c r="C277" s="19" t="s">
        <v>335</v>
      </c>
      <c r="D277">
        <v>1</v>
      </c>
      <c r="E277">
        <v>30.121379999999998</v>
      </c>
      <c r="F277">
        <v>9.8459120000000002</v>
      </c>
      <c r="G277">
        <v>2.9</v>
      </c>
      <c r="H277">
        <v>1.2250000000000001</v>
      </c>
      <c r="I277">
        <v>2.9</v>
      </c>
      <c r="J277" s="1">
        <v>90</v>
      </c>
      <c r="K277" s="1">
        <v>-120</v>
      </c>
      <c r="L277" s="1">
        <v>0</v>
      </c>
      <c r="M277" s="7" t="s">
        <v>424</v>
      </c>
      <c r="N277" t="s">
        <v>306</v>
      </c>
      <c r="O277" s="168">
        <v>2</v>
      </c>
      <c r="P277">
        <v>2</v>
      </c>
      <c r="Q277">
        <v>1</v>
      </c>
      <c r="R277">
        <v>1</v>
      </c>
      <c r="S277">
        <v>1</v>
      </c>
      <c r="T277">
        <v>0</v>
      </c>
      <c r="U277">
        <v>0</v>
      </c>
      <c r="V277">
        <v>0</v>
      </c>
      <c r="W277">
        <v>0</v>
      </c>
      <c r="X277">
        <v>0</v>
      </c>
      <c r="Y277">
        <v>0</v>
      </c>
      <c r="Z277">
        <v>0</v>
      </c>
      <c r="AA277">
        <v>0</v>
      </c>
      <c r="AB277">
        <v>0</v>
      </c>
      <c r="AC277">
        <v>0</v>
      </c>
      <c r="AD277">
        <v>1</v>
      </c>
    </row>
    <row r="278" spans="1:30" x14ac:dyDescent="0.3">
      <c r="A278" t="s">
        <v>753</v>
      </c>
      <c r="B278" t="s">
        <v>422</v>
      </c>
      <c r="C278" s="19" t="s">
        <v>228</v>
      </c>
      <c r="D278">
        <v>1</v>
      </c>
      <c r="E278">
        <v>31.54936</v>
      </c>
      <c r="F278">
        <v>6.0192459999999999</v>
      </c>
      <c r="G278">
        <v>2.9</v>
      </c>
      <c r="H278">
        <v>2.6</v>
      </c>
      <c r="I278">
        <v>2.9</v>
      </c>
      <c r="J278" s="1">
        <v>90</v>
      </c>
      <c r="K278" s="1">
        <v>60</v>
      </c>
      <c r="L278" s="1">
        <v>0</v>
      </c>
      <c r="M278" s="7" t="s">
        <v>418</v>
      </c>
      <c r="N278" t="s">
        <v>301</v>
      </c>
      <c r="O278" s="168">
        <v>2</v>
      </c>
      <c r="P278">
        <v>2</v>
      </c>
      <c r="Q278">
        <v>1</v>
      </c>
      <c r="R278">
        <v>1</v>
      </c>
      <c r="S278">
        <v>1</v>
      </c>
      <c r="T278">
        <v>0</v>
      </c>
      <c r="U278">
        <v>0</v>
      </c>
      <c r="V278">
        <v>0</v>
      </c>
      <c r="W278">
        <v>0</v>
      </c>
      <c r="X278">
        <v>0</v>
      </c>
      <c r="Y278">
        <v>0</v>
      </c>
      <c r="Z278">
        <v>0</v>
      </c>
      <c r="AA278">
        <v>0</v>
      </c>
      <c r="AB278">
        <v>0</v>
      </c>
      <c r="AC278">
        <v>0</v>
      </c>
      <c r="AD278">
        <v>1</v>
      </c>
    </row>
    <row r="279" spans="1:30" x14ac:dyDescent="0.3">
      <c r="A279" t="s">
        <v>755</v>
      </c>
      <c r="B279" t="s">
        <v>330</v>
      </c>
      <c r="C279" s="19" t="s">
        <v>335</v>
      </c>
      <c r="D279">
        <v>1</v>
      </c>
      <c r="E279">
        <v>25.529651000000001</v>
      </c>
      <c r="F279">
        <v>12.092803</v>
      </c>
      <c r="G279">
        <v>0</v>
      </c>
      <c r="H279">
        <v>2.7</v>
      </c>
      <c r="I279">
        <v>2.9</v>
      </c>
      <c r="J279" s="1">
        <v>90</v>
      </c>
      <c r="K279" s="1">
        <v>60</v>
      </c>
      <c r="L279" s="1">
        <v>0</v>
      </c>
      <c r="M279" s="7" t="s">
        <v>326</v>
      </c>
      <c r="N279" t="s">
        <v>306</v>
      </c>
      <c r="O279" s="168">
        <v>2</v>
      </c>
      <c r="P279">
        <v>2</v>
      </c>
      <c r="Q279">
        <v>1</v>
      </c>
      <c r="R279">
        <v>1</v>
      </c>
      <c r="S279">
        <v>1</v>
      </c>
      <c r="T279">
        <v>0</v>
      </c>
      <c r="U279">
        <v>0</v>
      </c>
      <c r="V279">
        <v>0</v>
      </c>
      <c r="W279">
        <v>0</v>
      </c>
      <c r="X279">
        <v>0</v>
      </c>
      <c r="Y279">
        <v>0</v>
      </c>
      <c r="Z279">
        <v>0</v>
      </c>
      <c r="AA279">
        <v>0</v>
      </c>
      <c r="AB279">
        <v>0</v>
      </c>
      <c r="AC279">
        <v>0</v>
      </c>
      <c r="AD279">
        <v>1</v>
      </c>
    </row>
    <row r="280" spans="1:30" x14ac:dyDescent="0.3">
      <c r="A280" t="s">
        <v>756</v>
      </c>
      <c r="B280" t="s">
        <v>330</v>
      </c>
      <c r="C280" s="19" t="s">
        <v>322</v>
      </c>
      <c r="D280">
        <v>1</v>
      </c>
      <c r="E280">
        <v>28.292151</v>
      </c>
      <c r="F280">
        <v>16.877593000000001</v>
      </c>
      <c r="G280">
        <v>2.9</v>
      </c>
      <c r="H280">
        <v>2.7818200000000002</v>
      </c>
      <c r="I280">
        <v>3.6307160000000001</v>
      </c>
      <c r="J280" s="1">
        <v>0</v>
      </c>
      <c r="K280" s="1">
        <v>180</v>
      </c>
      <c r="L280" s="1">
        <v>0</v>
      </c>
      <c r="M280" s="7" t="s">
        <v>382</v>
      </c>
      <c r="N280" t="s">
        <v>324</v>
      </c>
      <c r="O280" s="168">
        <v>2</v>
      </c>
      <c r="P280">
        <v>2</v>
      </c>
      <c r="Q280">
        <v>1</v>
      </c>
      <c r="R280">
        <v>1</v>
      </c>
      <c r="S280">
        <v>1</v>
      </c>
      <c r="T280">
        <v>0</v>
      </c>
      <c r="U280">
        <v>0</v>
      </c>
      <c r="V280">
        <v>0</v>
      </c>
      <c r="W280">
        <v>0</v>
      </c>
      <c r="X280">
        <v>0</v>
      </c>
      <c r="Y280">
        <v>0</v>
      </c>
      <c r="Z280">
        <v>0</v>
      </c>
      <c r="AA280">
        <v>0</v>
      </c>
      <c r="AB280">
        <v>0</v>
      </c>
      <c r="AC280">
        <v>0</v>
      </c>
      <c r="AD280">
        <v>1</v>
      </c>
    </row>
    <row r="281" spans="1:30" x14ac:dyDescent="0.3">
      <c r="A281" t="s">
        <v>757</v>
      </c>
      <c r="B281" t="s">
        <v>330</v>
      </c>
      <c r="C281" s="19" t="s">
        <v>335</v>
      </c>
      <c r="D281">
        <v>1</v>
      </c>
      <c r="E281">
        <v>25.529651000000001</v>
      </c>
      <c r="F281">
        <v>12.092803</v>
      </c>
      <c r="G281">
        <v>0</v>
      </c>
      <c r="H281">
        <v>0.875</v>
      </c>
      <c r="I281">
        <v>2.9</v>
      </c>
      <c r="J281" s="1">
        <v>90</v>
      </c>
      <c r="K281" s="1">
        <v>60</v>
      </c>
      <c r="L281" s="1">
        <v>0</v>
      </c>
      <c r="M281" s="7" t="s">
        <v>332</v>
      </c>
      <c r="N281" t="s">
        <v>306</v>
      </c>
      <c r="O281" s="168">
        <v>2</v>
      </c>
      <c r="P281">
        <v>2</v>
      </c>
      <c r="Q281">
        <v>1</v>
      </c>
      <c r="R281">
        <v>1</v>
      </c>
      <c r="S281">
        <v>1</v>
      </c>
      <c r="T281">
        <v>0</v>
      </c>
      <c r="U281">
        <v>0</v>
      </c>
      <c r="V281">
        <v>0</v>
      </c>
      <c r="W281">
        <v>0</v>
      </c>
      <c r="X281">
        <v>0</v>
      </c>
      <c r="Y281">
        <v>0</v>
      </c>
      <c r="Z281">
        <v>0</v>
      </c>
      <c r="AA281">
        <v>0</v>
      </c>
      <c r="AB281">
        <v>0</v>
      </c>
      <c r="AC281">
        <v>0</v>
      </c>
      <c r="AD281">
        <v>1</v>
      </c>
    </row>
    <row r="282" spans="1:30" x14ac:dyDescent="0.3">
      <c r="A282" t="s">
        <v>758</v>
      </c>
      <c r="B282" t="s">
        <v>330</v>
      </c>
      <c r="C282" s="19" t="s">
        <v>228</v>
      </c>
      <c r="D282">
        <v>1</v>
      </c>
      <c r="E282">
        <v>28.869298000000001</v>
      </c>
      <c r="F282">
        <v>14.177241</v>
      </c>
      <c r="G282">
        <v>0</v>
      </c>
      <c r="H282">
        <v>2.0499999999999998</v>
      </c>
      <c r="I282">
        <v>2.9</v>
      </c>
      <c r="J282" s="1">
        <v>90</v>
      </c>
      <c r="K282" s="1">
        <v>60</v>
      </c>
      <c r="L282" s="1">
        <v>0</v>
      </c>
      <c r="M282" s="7" t="s">
        <v>305</v>
      </c>
      <c r="N282" t="s">
        <v>301</v>
      </c>
      <c r="O282" s="168">
        <v>2</v>
      </c>
      <c r="P282">
        <v>2</v>
      </c>
      <c r="Q282">
        <v>1</v>
      </c>
      <c r="R282">
        <v>1</v>
      </c>
      <c r="S282">
        <v>1</v>
      </c>
      <c r="T282">
        <v>0</v>
      </c>
      <c r="U282">
        <v>0</v>
      </c>
      <c r="V282">
        <v>0</v>
      </c>
      <c r="W282">
        <v>0</v>
      </c>
      <c r="X282">
        <v>0</v>
      </c>
      <c r="Y282">
        <v>0</v>
      </c>
      <c r="Z282">
        <v>0</v>
      </c>
      <c r="AA282">
        <v>0</v>
      </c>
      <c r="AB282">
        <v>0</v>
      </c>
      <c r="AC282">
        <v>0</v>
      </c>
      <c r="AD282">
        <v>1</v>
      </c>
    </row>
    <row r="283" spans="1:30" x14ac:dyDescent="0.3">
      <c r="A283" t="s">
        <v>759</v>
      </c>
      <c r="B283" t="s">
        <v>330</v>
      </c>
      <c r="C283" s="19" t="s">
        <v>299</v>
      </c>
      <c r="D283">
        <v>1</v>
      </c>
      <c r="E283">
        <v>25.092151000000001</v>
      </c>
      <c r="F283">
        <v>11.335031000000001</v>
      </c>
      <c r="G283">
        <v>0</v>
      </c>
      <c r="H283">
        <v>1.45</v>
      </c>
      <c r="I283">
        <v>2.9</v>
      </c>
      <c r="J283" s="1">
        <v>90</v>
      </c>
      <c r="K283" s="1">
        <v>150</v>
      </c>
      <c r="L283" s="1">
        <v>0</v>
      </c>
      <c r="M283" s="7" t="s">
        <v>608</v>
      </c>
      <c r="N283" t="s">
        <v>301</v>
      </c>
      <c r="O283" s="168">
        <v>2</v>
      </c>
      <c r="P283">
        <v>2</v>
      </c>
      <c r="Q283">
        <v>1</v>
      </c>
      <c r="R283">
        <v>1</v>
      </c>
      <c r="S283">
        <v>1</v>
      </c>
      <c r="T283">
        <v>0</v>
      </c>
      <c r="U283">
        <v>0</v>
      </c>
      <c r="V283">
        <v>0</v>
      </c>
      <c r="W283">
        <v>0</v>
      </c>
      <c r="X283">
        <v>0</v>
      </c>
      <c r="Y283">
        <v>0</v>
      </c>
      <c r="Z283">
        <v>0</v>
      </c>
      <c r="AA283">
        <v>0</v>
      </c>
      <c r="AB283">
        <v>0</v>
      </c>
      <c r="AC283">
        <v>0</v>
      </c>
      <c r="AD283">
        <v>1</v>
      </c>
    </row>
    <row r="284" spans="1:30" x14ac:dyDescent="0.3">
      <c r="A284" t="s">
        <v>761</v>
      </c>
      <c r="B284" t="s">
        <v>330</v>
      </c>
      <c r="C284" s="19" t="s">
        <v>335</v>
      </c>
      <c r="D284">
        <v>1</v>
      </c>
      <c r="E284">
        <v>26.879650999999999</v>
      </c>
      <c r="F284">
        <v>14.431072</v>
      </c>
      <c r="G284">
        <v>0</v>
      </c>
      <c r="H284">
        <v>1.2</v>
      </c>
      <c r="I284">
        <v>2.9</v>
      </c>
      <c r="J284" s="1">
        <v>90</v>
      </c>
      <c r="K284" s="1">
        <v>60</v>
      </c>
      <c r="L284" s="1">
        <v>0</v>
      </c>
      <c r="M284" s="7" t="s">
        <v>340</v>
      </c>
      <c r="N284" t="s">
        <v>306</v>
      </c>
      <c r="O284" s="168">
        <v>2</v>
      </c>
      <c r="P284">
        <v>2</v>
      </c>
      <c r="Q284">
        <v>1</v>
      </c>
      <c r="R284">
        <v>1</v>
      </c>
      <c r="S284">
        <v>1</v>
      </c>
      <c r="T284">
        <v>0</v>
      </c>
      <c r="U284">
        <v>0</v>
      </c>
      <c r="V284">
        <v>0</v>
      </c>
      <c r="W284">
        <v>0</v>
      </c>
      <c r="X284">
        <v>0</v>
      </c>
      <c r="Y284">
        <v>0</v>
      </c>
      <c r="Z284">
        <v>0</v>
      </c>
      <c r="AA284">
        <v>0</v>
      </c>
      <c r="AB284">
        <v>0</v>
      </c>
      <c r="AC284">
        <v>0</v>
      </c>
      <c r="AD284">
        <v>1</v>
      </c>
    </row>
    <row r="285" spans="1:30" x14ac:dyDescent="0.3">
      <c r="A285" t="s">
        <v>762</v>
      </c>
      <c r="B285" t="s">
        <v>330</v>
      </c>
      <c r="C285" s="19" t="s">
        <v>308</v>
      </c>
      <c r="D285">
        <v>1</v>
      </c>
      <c r="E285">
        <v>26.347888000000001</v>
      </c>
      <c r="F285">
        <v>10.610030999999999</v>
      </c>
      <c r="G285">
        <v>0</v>
      </c>
      <c r="H285">
        <v>2.7818200000000002</v>
      </c>
      <c r="I285">
        <v>3.6307160000000001</v>
      </c>
      <c r="J285" s="1">
        <v>180</v>
      </c>
      <c r="K285" s="1">
        <v>180</v>
      </c>
      <c r="L285" s="1">
        <v>0</v>
      </c>
      <c r="M285" s="7" t="s">
        <v>69</v>
      </c>
      <c r="N285" t="s">
        <v>309</v>
      </c>
      <c r="O285" s="168">
        <v>2</v>
      </c>
      <c r="P285">
        <v>2</v>
      </c>
      <c r="Q285">
        <v>1</v>
      </c>
      <c r="R285">
        <v>1</v>
      </c>
      <c r="S285">
        <v>1</v>
      </c>
      <c r="T285">
        <v>0</v>
      </c>
      <c r="U285">
        <v>0</v>
      </c>
      <c r="V285">
        <v>0</v>
      </c>
      <c r="W285">
        <v>0</v>
      </c>
      <c r="X285">
        <v>0</v>
      </c>
      <c r="Y285">
        <v>0</v>
      </c>
      <c r="Z285">
        <v>0</v>
      </c>
      <c r="AA285">
        <v>0</v>
      </c>
      <c r="AB285">
        <v>0</v>
      </c>
      <c r="AC285">
        <v>0</v>
      </c>
      <c r="AD285">
        <v>1</v>
      </c>
    </row>
    <row r="286" spans="1:30" x14ac:dyDescent="0.3">
      <c r="A286" t="s">
        <v>763</v>
      </c>
      <c r="B286" t="s">
        <v>330</v>
      </c>
      <c r="C286" s="19" t="s">
        <v>335</v>
      </c>
      <c r="D286">
        <v>1</v>
      </c>
      <c r="E286">
        <v>27.479651</v>
      </c>
      <c r="F286">
        <v>15.470302</v>
      </c>
      <c r="G286">
        <v>0</v>
      </c>
      <c r="H286">
        <v>1.625</v>
      </c>
      <c r="I286">
        <v>2.9</v>
      </c>
      <c r="J286" s="1">
        <v>90</v>
      </c>
      <c r="K286" s="1">
        <v>60</v>
      </c>
      <c r="L286" s="1">
        <v>0</v>
      </c>
      <c r="M286" s="7" t="s">
        <v>338</v>
      </c>
      <c r="N286" t="s">
        <v>306</v>
      </c>
      <c r="O286" s="168">
        <v>2</v>
      </c>
      <c r="P286">
        <v>2</v>
      </c>
      <c r="Q286">
        <v>1</v>
      </c>
      <c r="R286">
        <v>1</v>
      </c>
      <c r="S286">
        <v>1</v>
      </c>
      <c r="T286">
        <v>0</v>
      </c>
      <c r="U286">
        <v>0</v>
      </c>
      <c r="V286">
        <v>0</v>
      </c>
      <c r="W286">
        <v>0</v>
      </c>
      <c r="X286">
        <v>0</v>
      </c>
      <c r="Y286">
        <v>0</v>
      </c>
      <c r="Z286">
        <v>0</v>
      </c>
      <c r="AA286">
        <v>0</v>
      </c>
      <c r="AB286">
        <v>0</v>
      </c>
      <c r="AC286">
        <v>0</v>
      </c>
      <c r="AD286">
        <v>1</v>
      </c>
    </row>
    <row r="287" spans="1:30" x14ac:dyDescent="0.3">
      <c r="A287" t="s">
        <v>764</v>
      </c>
      <c r="B287" t="s">
        <v>330</v>
      </c>
      <c r="C287" s="19" t="s">
        <v>315</v>
      </c>
      <c r="D287">
        <v>1</v>
      </c>
      <c r="E287">
        <v>29.894297999999999</v>
      </c>
      <c r="F287">
        <v>15.952593</v>
      </c>
      <c r="G287">
        <v>0</v>
      </c>
      <c r="H287">
        <v>1.85</v>
      </c>
      <c r="I287">
        <v>2.9</v>
      </c>
      <c r="J287" s="1">
        <v>90</v>
      </c>
      <c r="K287" s="1">
        <v>150</v>
      </c>
      <c r="L287" s="1">
        <v>0</v>
      </c>
      <c r="M287" s="7" t="s">
        <v>10</v>
      </c>
      <c r="N287" t="s">
        <v>316</v>
      </c>
      <c r="O287" s="168">
        <v>2</v>
      </c>
      <c r="P287">
        <v>2</v>
      </c>
      <c r="Q287">
        <v>1</v>
      </c>
      <c r="R287">
        <v>0.5</v>
      </c>
      <c r="S287">
        <v>1</v>
      </c>
      <c r="T287">
        <v>0</v>
      </c>
      <c r="U287">
        <v>0</v>
      </c>
      <c r="V287">
        <v>0</v>
      </c>
      <c r="W287">
        <v>0</v>
      </c>
      <c r="X287">
        <v>0</v>
      </c>
      <c r="Y287">
        <v>0</v>
      </c>
      <c r="Z287">
        <v>0</v>
      </c>
      <c r="AA287">
        <v>0</v>
      </c>
      <c r="AB287">
        <v>0</v>
      </c>
      <c r="AC287">
        <v>0</v>
      </c>
      <c r="AD287">
        <v>1</v>
      </c>
    </row>
    <row r="288" spans="1:30" x14ac:dyDescent="0.3">
      <c r="A288" t="s">
        <v>766</v>
      </c>
      <c r="B288" t="s">
        <v>330</v>
      </c>
      <c r="C288" s="19" t="s">
        <v>228</v>
      </c>
      <c r="D288">
        <v>1</v>
      </c>
      <c r="E288">
        <v>27.572887999999999</v>
      </c>
      <c r="F288">
        <v>12.731793</v>
      </c>
      <c r="G288">
        <v>0</v>
      </c>
      <c r="H288">
        <v>2.5000000000000001E-2</v>
      </c>
      <c r="I288">
        <v>2.9</v>
      </c>
      <c r="J288" s="1">
        <v>90</v>
      </c>
      <c r="K288" s="1">
        <v>60</v>
      </c>
      <c r="L288" s="1">
        <v>0</v>
      </c>
      <c r="M288" s="7" t="s">
        <v>10</v>
      </c>
      <c r="N288" t="s">
        <v>316</v>
      </c>
      <c r="O288" s="168">
        <v>2</v>
      </c>
      <c r="P288">
        <v>2</v>
      </c>
      <c r="Q288">
        <v>1</v>
      </c>
      <c r="R288">
        <v>0.5</v>
      </c>
      <c r="S288">
        <v>1</v>
      </c>
      <c r="T288">
        <v>0</v>
      </c>
      <c r="U288">
        <v>0</v>
      </c>
      <c r="V288">
        <v>0</v>
      </c>
      <c r="W288">
        <v>0</v>
      </c>
      <c r="X288">
        <v>0</v>
      </c>
      <c r="Y288">
        <v>0</v>
      </c>
      <c r="Z288">
        <v>0</v>
      </c>
      <c r="AA288">
        <v>0</v>
      </c>
      <c r="AB288">
        <v>0</v>
      </c>
      <c r="AC288">
        <v>0</v>
      </c>
      <c r="AD288">
        <v>1</v>
      </c>
    </row>
    <row r="289" spans="1:30" x14ac:dyDescent="0.3">
      <c r="A289" t="s">
        <v>767</v>
      </c>
      <c r="B289" t="s">
        <v>330</v>
      </c>
      <c r="C289" s="19" t="s">
        <v>299</v>
      </c>
      <c r="D289">
        <v>1</v>
      </c>
      <c r="E289">
        <v>28.522887999999998</v>
      </c>
      <c r="F289">
        <v>14.377241</v>
      </c>
      <c r="G289">
        <v>0</v>
      </c>
      <c r="H289">
        <v>0.4</v>
      </c>
      <c r="I289">
        <v>2.9</v>
      </c>
      <c r="J289" s="1">
        <v>90</v>
      </c>
      <c r="K289" s="1">
        <v>-30</v>
      </c>
      <c r="L289" s="1">
        <v>0</v>
      </c>
      <c r="M289" s="7" t="s">
        <v>305</v>
      </c>
      <c r="N289" t="s">
        <v>301</v>
      </c>
      <c r="O289" s="168">
        <v>2</v>
      </c>
      <c r="P289">
        <v>2</v>
      </c>
      <c r="Q289">
        <v>1</v>
      </c>
      <c r="R289">
        <v>1</v>
      </c>
      <c r="S289">
        <v>1</v>
      </c>
      <c r="T289">
        <v>0</v>
      </c>
      <c r="U289">
        <v>0</v>
      </c>
      <c r="V289">
        <v>0</v>
      </c>
      <c r="W289">
        <v>0</v>
      </c>
      <c r="X289">
        <v>0</v>
      </c>
      <c r="Y289">
        <v>0</v>
      </c>
      <c r="Z289">
        <v>0</v>
      </c>
      <c r="AA289">
        <v>0</v>
      </c>
      <c r="AB289">
        <v>0</v>
      </c>
      <c r="AC289">
        <v>0</v>
      </c>
      <c r="AD289">
        <v>1</v>
      </c>
    </row>
    <row r="290" spans="1:30" x14ac:dyDescent="0.3">
      <c r="A290" t="s">
        <v>768</v>
      </c>
      <c r="B290" t="s">
        <v>330</v>
      </c>
      <c r="C290" s="19" t="s">
        <v>228</v>
      </c>
      <c r="D290">
        <v>1</v>
      </c>
      <c r="E290">
        <v>27.585387999999998</v>
      </c>
      <c r="F290">
        <v>12.753444</v>
      </c>
      <c r="G290">
        <v>0</v>
      </c>
      <c r="H290">
        <v>1.875</v>
      </c>
      <c r="I290">
        <v>2.9</v>
      </c>
      <c r="J290" s="1">
        <v>90</v>
      </c>
      <c r="K290" s="1">
        <v>60</v>
      </c>
      <c r="L290" s="1">
        <v>0</v>
      </c>
      <c r="M290" s="7" t="s">
        <v>10</v>
      </c>
      <c r="N290" t="s">
        <v>316</v>
      </c>
      <c r="O290" s="168">
        <v>2</v>
      </c>
      <c r="P290">
        <v>2</v>
      </c>
      <c r="Q290">
        <v>1</v>
      </c>
      <c r="R290">
        <v>0.5</v>
      </c>
      <c r="S290">
        <v>1</v>
      </c>
      <c r="T290">
        <v>0</v>
      </c>
      <c r="U290">
        <v>0</v>
      </c>
      <c r="V290">
        <v>0</v>
      </c>
      <c r="W290">
        <v>0</v>
      </c>
      <c r="X290">
        <v>0</v>
      </c>
      <c r="Y290">
        <v>0</v>
      </c>
      <c r="Z290">
        <v>0</v>
      </c>
      <c r="AA290">
        <v>0</v>
      </c>
      <c r="AB290">
        <v>0</v>
      </c>
      <c r="AC290">
        <v>0</v>
      </c>
      <c r="AD290">
        <v>1</v>
      </c>
    </row>
    <row r="291" spans="1:30" x14ac:dyDescent="0.3">
      <c r="A291" t="s">
        <v>770</v>
      </c>
      <c r="B291" t="s">
        <v>330</v>
      </c>
      <c r="C291" s="19" t="s">
        <v>228</v>
      </c>
      <c r="D291">
        <v>1</v>
      </c>
      <c r="E291">
        <v>27.572887999999999</v>
      </c>
      <c r="F291">
        <v>12.731793</v>
      </c>
      <c r="G291">
        <v>0</v>
      </c>
      <c r="H291">
        <v>2.4500000000000002</v>
      </c>
      <c r="I291">
        <v>2.9</v>
      </c>
      <c r="J291" s="1">
        <v>90</v>
      </c>
      <c r="K291" s="1">
        <v>-120</v>
      </c>
      <c r="L291" s="1">
        <v>0</v>
      </c>
      <c r="M291" s="7" t="s">
        <v>444</v>
      </c>
      <c r="N291" t="s">
        <v>301</v>
      </c>
      <c r="O291" s="168">
        <v>2</v>
      </c>
      <c r="P291">
        <v>2</v>
      </c>
      <c r="Q291">
        <v>1</v>
      </c>
      <c r="R291">
        <v>1</v>
      </c>
      <c r="S291">
        <v>1</v>
      </c>
      <c r="T291">
        <v>0</v>
      </c>
      <c r="U291">
        <v>0</v>
      </c>
      <c r="V291">
        <v>0</v>
      </c>
      <c r="W291">
        <v>0</v>
      </c>
      <c r="X291">
        <v>0</v>
      </c>
      <c r="Y291">
        <v>0</v>
      </c>
      <c r="Z291">
        <v>0</v>
      </c>
      <c r="AA291">
        <v>0</v>
      </c>
      <c r="AB291">
        <v>0</v>
      </c>
      <c r="AC291">
        <v>0</v>
      </c>
      <c r="AD291">
        <v>1</v>
      </c>
    </row>
    <row r="292" spans="1:30" x14ac:dyDescent="0.3">
      <c r="A292" t="s">
        <v>772</v>
      </c>
      <c r="B292" t="s">
        <v>507</v>
      </c>
      <c r="C292" s="19" t="s">
        <v>308</v>
      </c>
      <c r="D292">
        <v>1</v>
      </c>
      <c r="E292">
        <v>22.182472000000001</v>
      </c>
      <c r="F292">
        <v>12.495319</v>
      </c>
      <c r="G292">
        <v>2.9</v>
      </c>
      <c r="H292">
        <v>3.612727</v>
      </c>
      <c r="I292">
        <v>4.0329639999999998</v>
      </c>
      <c r="J292" s="1">
        <v>0</v>
      </c>
      <c r="K292" s="1">
        <v>180</v>
      </c>
      <c r="L292" s="1">
        <v>0</v>
      </c>
      <c r="M292" s="7" t="s">
        <v>626</v>
      </c>
      <c r="N292" t="s">
        <v>324</v>
      </c>
      <c r="O292" s="168">
        <v>2</v>
      </c>
      <c r="P292">
        <v>2</v>
      </c>
      <c r="Q292">
        <v>1</v>
      </c>
      <c r="R292">
        <v>1</v>
      </c>
      <c r="S292">
        <v>1</v>
      </c>
      <c r="T292">
        <v>0</v>
      </c>
      <c r="U292">
        <v>0</v>
      </c>
      <c r="V292">
        <v>0</v>
      </c>
      <c r="W292">
        <v>0</v>
      </c>
      <c r="X292">
        <v>0</v>
      </c>
      <c r="Y292">
        <v>0</v>
      </c>
      <c r="Z292">
        <v>0</v>
      </c>
      <c r="AA292">
        <v>0</v>
      </c>
      <c r="AB292">
        <v>0</v>
      </c>
      <c r="AC292">
        <v>0</v>
      </c>
      <c r="AD292">
        <v>1</v>
      </c>
    </row>
    <row r="293" spans="1:30" x14ac:dyDescent="0.3">
      <c r="A293" t="s">
        <v>773</v>
      </c>
      <c r="B293" t="s">
        <v>507</v>
      </c>
      <c r="C293" s="19" t="s">
        <v>322</v>
      </c>
      <c r="D293">
        <v>1</v>
      </c>
      <c r="E293">
        <v>22.182472000000001</v>
      </c>
      <c r="F293">
        <v>12.495319</v>
      </c>
      <c r="G293">
        <v>5.8</v>
      </c>
      <c r="H293">
        <v>3.612727</v>
      </c>
      <c r="I293">
        <v>4.0329639999999998</v>
      </c>
      <c r="J293" s="1">
        <v>0</v>
      </c>
      <c r="K293" s="1">
        <v>180</v>
      </c>
      <c r="L293" s="1">
        <v>0</v>
      </c>
      <c r="M293" s="7" t="s">
        <v>774</v>
      </c>
      <c r="N293" t="s">
        <v>324</v>
      </c>
      <c r="O293" s="168">
        <v>2</v>
      </c>
      <c r="P293">
        <v>2</v>
      </c>
      <c r="Q293">
        <v>1</v>
      </c>
      <c r="R293">
        <v>1</v>
      </c>
      <c r="S293">
        <v>1</v>
      </c>
      <c r="T293">
        <v>0</v>
      </c>
      <c r="U293">
        <v>0</v>
      </c>
      <c r="V293">
        <v>0</v>
      </c>
      <c r="W293">
        <v>0</v>
      </c>
      <c r="X293">
        <v>0</v>
      </c>
      <c r="Y293">
        <v>0</v>
      </c>
      <c r="Z293">
        <v>0</v>
      </c>
      <c r="AA293">
        <v>0</v>
      </c>
      <c r="AB293">
        <v>0</v>
      </c>
      <c r="AC293">
        <v>0</v>
      </c>
      <c r="AD293">
        <v>1</v>
      </c>
    </row>
    <row r="294" spans="1:30" x14ac:dyDescent="0.3">
      <c r="A294" t="s">
        <v>775</v>
      </c>
      <c r="B294" t="s">
        <v>507</v>
      </c>
      <c r="C294" s="19" t="s">
        <v>315</v>
      </c>
      <c r="D294">
        <v>1</v>
      </c>
      <c r="E294">
        <v>22.182472000000001</v>
      </c>
      <c r="F294">
        <v>12.495319</v>
      </c>
      <c r="G294">
        <v>2.9</v>
      </c>
      <c r="H294">
        <v>3.1</v>
      </c>
      <c r="I294">
        <v>2.9</v>
      </c>
      <c r="J294" s="1">
        <v>90</v>
      </c>
      <c r="K294" s="1">
        <v>-30</v>
      </c>
      <c r="L294" s="1">
        <v>0</v>
      </c>
      <c r="M294" s="7" t="s">
        <v>499</v>
      </c>
      <c r="N294" t="s">
        <v>301</v>
      </c>
      <c r="O294" s="168">
        <v>2</v>
      </c>
      <c r="P294">
        <v>2</v>
      </c>
      <c r="Q294">
        <v>1</v>
      </c>
      <c r="R294">
        <v>1</v>
      </c>
      <c r="S294">
        <v>1</v>
      </c>
      <c r="T294">
        <v>0</v>
      </c>
      <c r="U294">
        <v>0</v>
      </c>
      <c r="V294">
        <v>0</v>
      </c>
      <c r="W294">
        <v>0</v>
      </c>
      <c r="X294">
        <v>0</v>
      </c>
      <c r="Y294">
        <v>0</v>
      </c>
      <c r="Z294">
        <v>0</v>
      </c>
      <c r="AA294">
        <v>0</v>
      </c>
      <c r="AB294">
        <v>0</v>
      </c>
      <c r="AC294">
        <v>0</v>
      </c>
      <c r="AD294">
        <v>1</v>
      </c>
    </row>
    <row r="295" spans="1:30" x14ac:dyDescent="0.3">
      <c r="A295" t="s">
        <v>776</v>
      </c>
      <c r="B295" t="s">
        <v>507</v>
      </c>
      <c r="C295" s="19" t="s">
        <v>335</v>
      </c>
      <c r="D295">
        <v>1</v>
      </c>
      <c r="E295">
        <v>22.182472000000001</v>
      </c>
      <c r="F295">
        <v>12.495319</v>
      </c>
      <c r="G295">
        <v>2.9</v>
      </c>
      <c r="H295">
        <v>4.7</v>
      </c>
      <c r="I295">
        <v>2.9</v>
      </c>
      <c r="J295" s="1">
        <v>90</v>
      </c>
      <c r="K295" s="1">
        <v>-120</v>
      </c>
      <c r="L295" s="1">
        <v>0</v>
      </c>
      <c r="M295" s="7" t="s">
        <v>509</v>
      </c>
      <c r="N295" t="s">
        <v>301</v>
      </c>
      <c r="O295" s="168">
        <v>2</v>
      </c>
      <c r="P295">
        <v>2</v>
      </c>
      <c r="Q295">
        <v>1</v>
      </c>
      <c r="R295">
        <v>1</v>
      </c>
      <c r="S295">
        <v>1</v>
      </c>
      <c r="T295">
        <v>0</v>
      </c>
      <c r="U295">
        <v>0</v>
      </c>
      <c r="V295">
        <v>0</v>
      </c>
      <c r="W295">
        <v>0</v>
      </c>
      <c r="X295">
        <v>0</v>
      </c>
      <c r="Y295">
        <v>0</v>
      </c>
      <c r="Z295">
        <v>0</v>
      </c>
      <c r="AA295">
        <v>0</v>
      </c>
      <c r="AB295">
        <v>0</v>
      </c>
      <c r="AC295">
        <v>0</v>
      </c>
      <c r="AD295">
        <v>1</v>
      </c>
    </row>
    <row r="296" spans="1:30" x14ac:dyDescent="0.3">
      <c r="A296" t="s">
        <v>778</v>
      </c>
      <c r="B296" t="s">
        <v>507</v>
      </c>
      <c r="C296" s="19" t="s">
        <v>228</v>
      </c>
      <c r="D296">
        <v>1</v>
      </c>
      <c r="E296">
        <v>24.867151</v>
      </c>
      <c r="F296">
        <v>10.945319</v>
      </c>
      <c r="G296">
        <v>2.9</v>
      </c>
      <c r="H296">
        <v>4.7</v>
      </c>
      <c r="I296">
        <v>2.9</v>
      </c>
      <c r="J296" s="1">
        <v>90</v>
      </c>
      <c r="K296" s="1">
        <v>-120</v>
      </c>
      <c r="L296" s="1">
        <v>0</v>
      </c>
      <c r="M296" s="7" t="s">
        <v>505</v>
      </c>
      <c r="N296" t="s">
        <v>306</v>
      </c>
      <c r="O296" s="168">
        <v>2</v>
      </c>
      <c r="P296">
        <v>2</v>
      </c>
      <c r="Q296">
        <v>1</v>
      </c>
      <c r="R296">
        <v>1</v>
      </c>
      <c r="S296">
        <v>1</v>
      </c>
      <c r="T296">
        <v>0</v>
      </c>
      <c r="U296">
        <v>0</v>
      </c>
      <c r="V296">
        <v>0</v>
      </c>
      <c r="W296">
        <v>0</v>
      </c>
      <c r="X296">
        <v>0</v>
      </c>
      <c r="Y296">
        <v>0</v>
      </c>
      <c r="Z296">
        <v>0</v>
      </c>
      <c r="AA296">
        <v>0</v>
      </c>
      <c r="AB296">
        <v>0</v>
      </c>
      <c r="AC296">
        <v>0</v>
      </c>
      <c r="AD296">
        <v>1</v>
      </c>
    </row>
    <row r="297" spans="1:30" x14ac:dyDescent="0.3">
      <c r="A297" t="s">
        <v>779</v>
      </c>
      <c r="B297" t="s">
        <v>507</v>
      </c>
      <c r="C297" s="19" t="s">
        <v>299</v>
      </c>
      <c r="D297">
        <v>1</v>
      </c>
      <c r="E297">
        <v>19.832471999999999</v>
      </c>
      <c r="F297">
        <v>8.4250000000000007</v>
      </c>
      <c r="G297">
        <v>2.9</v>
      </c>
      <c r="H297">
        <v>2.2557209999999999</v>
      </c>
      <c r="I297">
        <v>2.1101899999999998</v>
      </c>
      <c r="J297" s="1">
        <v>90</v>
      </c>
      <c r="K297" s="1">
        <v>-30</v>
      </c>
      <c r="L297" s="1">
        <v>0</v>
      </c>
      <c r="M297" s="7" t="s">
        <v>10</v>
      </c>
      <c r="N297" t="s">
        <v>316</v>
      </c>
      <c r="O297" s="168">
        <v>2</v>
      </c>
      <c r="P297">
        <v>2</v>
      </c>
      <c r="Q297">
        <v>1</v>
      </c>
      <c r="R297">
        <v>0.5</v>
      </c>
      <c r="S297">
        <v>1</v>
      </c>
      <c r="T297">
        <v>0</v>
      </c>
      <c r="U297">
        <v>0</v>
      </c>
      <c r="V297">
        <v>0</v>
      </c>
      <c r="W297">
        <v>0</v>
      </c>
      <c r="X297">
        <v>0</v>
      </c>
      <c r="Y297">
        <v>0</v>
      </c>
      <c r="Z297">
        <v>0</v>
      </c>
      <c r="AA297">
        <v>0</v>
      </c>
      <c r="AB297">
        <v>0</v>
      </c>
      <c r="AC297">
        <v>0</v>
      </c>
      <c r="AD297">
        <v>1</v>
      </c>
    </row>
    <row r="298" spans="1:30" x14ac:dyDescent="0.3">
      <c r="A298" t="s">
        <v>781</v>
      </c>
      <c r="B298" t="s">
        <v>444</v>
      </c>
      <c r="C298" s="19" t="s">
        <v>228</v>
      </c>
      <c r="D298">
        <v>1</v>
      </c>
      <c r="E298">
        <v>30.733879999999999</v>
      </c>
      <c r="F298">
        <v>10.906793</v>
      </c>
      <c r="G298">
        <v>0</v>
      </c>
      <c r="H298">
        <v>1.2250000000000001</v>
      </c>
      <c r="I298">
        <v>2.9</v>
      </c>
      <c r="J298" s="1">
        <v>90</v>
      </c>
      <c r="K298" s="1">
        <v>-120</v>
      </c>
      <c r="L298" s="1">
        <v>0</v>
      </c>
      <c r="M298" s="7" t="s">
        <v>303</v>
      </c>
      <c r="N298" t="s">
        <v>306</v>
      </c>
      <c r="O298" s="168">
        <v>2</v>
      </c>
      <c r="P298">
        <v>2</v>
      </c>
      <c r="Q298">
        <v>1</v>
      </c>
      <c r="R298">
        <v>1</v>
      </c>
      <c r="S298">
        <v>1</v>
      </c>
      <c r="T298">
        <v>0</v>
      </c>
      <c r="U298">
        <v>0</v>
      </c>
      <c r="V298">
        <v>0</v>
      </c>
      <c r="W298">
        <v>0</v>
      </c>
      <c r="X298">
        <v>0</v>
      </c>
      <c r="Y298">
        <v>0</v>
      </c>
      <c r="Z298">
        <v>0</v>
      </c>
      <c r="AA298">
        <v>0</v>
      </c>
      <c r="AB298">
        <v>0</v>
      </c>
      <c r="AC298">
        <v>0</v>
      </c>
      <c r="AD298">
        <v>1</v>
      </c>
    </row>
    <row r="299" spans="1:30" x14ac:dyDescent="0.3">
      <c r="A299" t="s">
        <v>782</v>
      </c>
      <c r="B299" t="s">
        <v>444</v>
      </c>
      <c r="C299" s="19" t="s">
        <v>308</v>
      </c>
      <c r="D299">
        <v>1</v>
      </c>
      <c r="E299">
        <v>29.508880000000001</v>
      </c>
      <c r="F299">
        <v>8.785031</v>
      </c>
      <c r="G299">
        <v>0</v>
      </c>
      <c r="H299">
        <v>3.152412</v>
      </c>
      <c r="I299">
        <v>2.8367170000000002</v>
      </c>
      <c r="J299" s="1">
        <v>180</v>
      </c>
      <c r="K299" s="1">
        <v>180</v>
      </c>
      <c r="L299" s="1">
        <v>0</v>
      </c>
      <c r="M299" s="7" t="s">
        <v>69</v>
      </c>
      <c r="N299" t="s">
        <v>309</v>
      </c>
      <c r="O299" s="168">
        <v>2</v>
      </c>
      <c r="P299">
        <v>2</v>
      </c>
      <c r="Q299">
        <v>1</v>
      </c>
      <c r="R299">
        <v>1</v>
      </c>
      <c r="S299">
        <v>1</v>
      </c>
      <c r="T299">
        <v>0</v>
      </c>
      <c r="U299">
        <v>0</v>
      </c>
      <c r="V299">
        <v>0</v>
      </c>
      <c r="W299">
        <v>0</v>
      </c>
      <c r="X299">
        <v>0</v>
      </c>
      <c r="Y299">
        <v>0</v>
      </c>
      <c r="Z299">
        <v>0</v>
      </c>
      <c r="AA299">
        <v>0</v>
      </c>
      <c r="AB299">
        <v>0</v>
      </c>
      <c r="AC299">
        <v>0</v>
      </c>
      <c r="AD299">
        <v>1</v>
      </c>
    </row>
    <row r="300" spans="1:30" x14ac:dyDescent="0.3">
      <c r="A300" t="s">
        <v>783</v>
      </c>
      <c r="B300" t="s">
        <v>444</v>
      </c>
      <c r="C300" s="19" t="s">
        <v>315</v>
      </c>
      <c r="D300">
        <v>1</v>
      </c>
      <c r="E300">
        <v>30.733879999999999</v>
      </c>
      <c r="F300">
        <v>10.906793</v>
      </c>
      <c r="G300">
        <v>0</v>
      </c>
      <c r="H300">
        <v>3.65</v>
      </c>
      <c r="I300">
        <v>2.9</v>
      </c>
      <c r="J300" s="1">
        <v>90</v>
      </c>
      <c r="K300" s="1">
        <v>150</v>
      </c>
      <c r="L300" s="1">
        <v>0</v>
      </c>
      <c r="M300" s="7" t="s">
        <v>305</v>
      </c>
      <c r="N300" t="s">
        <v>301</v>
      </c>
      <c r="O300" s="168">
        <v>2</v>
      </c>
      <c r="P300">
        <v>2</v>
      </c>
      <c r="Q300">
        <v>1</v>
      </c>
      <c r="R300">
        <v>1</v>
      </c>
      <c r="S300">
        <v>1</v>
      </c>
      <c r="T300">
        <v>0</v>
      </c>
      <c r="U300">
        <v>0</v>
      </c>
      <c r="V300">
        <v>0</v>
      </c>
      <c r="W300">
        <v>0</v>
      </c>
      <c r="X300">
        <v>0</v>
      </c>
      <c r="Y300">
        <v>0</v>
      </c>
      <c r="Z300">
        <v>0</v>
      </c>
      <c r="AA300">
        <v>0</v>
      </c>
      <c r="AB300">
        <v>0</v>
      </c>
      <c r="AC300">
        <v>0</v>
      </c>
      <c r="AD300">
        <v>1</v>
      </c>
    </row>
    <row r="301" spans="1:30" x14ac:dyDescent="0.3">
      <c r="A301" t="s">
        <v>784</v>
      </c>
      <c r="B301" t="s">
        <v>444</v>
      </c>
      <c r="C301" s="19" t="s">
        <v>299</v>
      </c>
      <c r="D301">
        <v>1</v>
      </c>
      <c r="E301">
        <v>26.347888000000001</v>
      </c>
      <c r="F301">
        <v>10.610030999999999</v>
      </c>
      <c r="G301">
        <v>0</v>
      </c>
      <c r="H301">
        <v>3.65</v>
      </c>
      <c r="I301">
        <v>2.9</v>
      </c>
      <c r="J301" s="1">
        <v>90</v>
      </c>
      <c r="K301" s="1">
        <v>-30</v>
      </c>
      <c r="L301" s="1">
        <v>0</v>
      </c>
      <c r="M301" s="7" t="s">
        <v>608</v>
      </c>
      <c r="N301" t="s">
        <v>301</v>
      </c>
      <c r="O301" s="168">
        <v>2</v>
      </c>
      <c r="P301">
        <v>2</v>
      </c>
      <c r="Q301">
        <v>1</v>
      </c>
      <c r="R301">
        <v>1</v>
      </c>
      <c r="S301">
        <v>1</v>
      </c>
      <c r="T301">
        <v>0</v>
      </c>
      <c r="U301">
        <v>0</v>
      </c>
      <c r="V301">
        <v>0</v>
      </c>
      <c r="W301">
        <v>0</v>
      </c>
      <c r="X301">
        <v>0</v>
      </c>
      <c r="Y301">
        <v>0</v>
      </c>
      <c r="Z301">
        <v>0</v>
      </c>
      <c r="AA301">
        <v>0</v>
      </c>
      <c r="AB301">
        <v>0</v>
      </c>
      <c r="AC301">
        <v>0</v>
      </c>
      <c r="AD301">
        <v>1</v>
      </c>
    </row>
    <row r="302" spans="1:30" x14ac:dyDescent="0.3">
      <c r="A302" t="s">
        <v>785</v>
      </c>
      <c r="B302" t="s">
        <v>444</v>
      </c>
      <c r="C302" s="19" t="s">
        <v>335</v>
      </c>
      <c r="D302">
        <v>1</v>
      </c>
      <c r="E302">
        <v>27.572887999999999</v>
      </c>
      <c r="F302">
        <v>12.731793</v>
      </c>
      <c r="G302">
        <v>0</v>
      </c>
      <c r="H302">
        <v>2.4500000000000002</v>
      </c>
      <c r="I302">
        <v>2.9</v>
      </c>
      <c r="J302" s="1">
        <v>90</v>
      </c>
      <c r="K302" s="1">
        <v>-120</v>
      </c>
      <c r="L302" s="1">
        <v>0</v>
      </c>
      <c r="M302" s="7" t="s">
        <v>330</v>
      </c>
      <c r="N302" t="s">
        <v>301</v>
      </c>
      <c r="O302" s="168">
        <v>2</v>
      </c>
      <c r="P302">
        <v>2</v>
      </c>
      <c r="Q302">
        <v>1</v>
      </c>
      <c r="R302">
        <v>1</v>
      </c>
      <c r="S302">
        <v>1</v>
      </c>
      <c r="T302">
        <v>0</v>
      </c>
      <c r="U302">
        <v>0</v>
      </c>
      <c r="V302">
        <v>0</v>
      </c>
      <c r="W302">
        <v>0</v>
      </c>
      <c r="X302">
        <v>0</v>
      </c>
      <c r="Y302">
        <v>0</v>
      </c>
      <c r="Z302">
        <v>0</v>
      </c>
      <c r="AA302">
        <v>0</v>
      </c>
      <c r="AB302">
        <v>0</v>
      </c>
      <c r="AC302">
        <v>0</v>
      </c>
      <c r="AD302">
        <v>1</v>
      </c>
    </row>
    <row r="303" spans="1:30" x14ac:dyDescent="0.3">
      <c r="A303" t="s">
        <v>787</v>
      </c>
      <c r="B303" t="s">
        <v>444</v>
      </c>
      <c r="C303" s="19" t="s">
        <v>322</v>
      </c>
      <c r="D303">
        <v>1</v>
      </c>
      <c r="E303">
        <v>27.572887999999999</v>
      </c>
      <c r="F303">
        <v>12.731793</v>
      </c>
      <c r="G303">
        <v>2.9</v>
      </c>
      <c r="H303">
        <v>3.152412</v>
      </c>
      <c r="I303">
        <v>2.8367170000000002</v>
      </c>
      <c r="J303" s="1">
        <v>0</v>
      </c>
      <c r="K303" s="1">
        <v>180</v>
      </c>
      <c r="L303" s="1">
        <v>0</v>
      </c>
      <c r="M303" s="7" t="s">
        <v>424</v>
      </c>
      <c r="N303" t="s">
        <v>324</v>
      </c>
      <c r="O303" s="168">
        <v>2</v>
      </c>
      <c r="P303">
        <v>2</v>
      </c>
      <c r="Q303">
        <v>1</v>
      </c>
      <c r="R303">
        <v>1</v>
      </c>
      <c r="S303">
        <v>1</v>
      </c>
      <c r="T303">
        <v>0</v>
      </c>
      <c r="U303">
        <v>0</v>
      </c>
      <c r="V303">
        <v>0</v>
      </c>
      <c r="W303">
        <v>0</v>
      </c>
      <c r="X303">
        <v>0</v>
      </c>
      <c r="Y303">
        <v>0</v>
      </c>
      <c r="Z303">
        <v>0</v>
      </c>
      <c r="AA303">
        <v>0</v>
      </c>
      <c r="AB303">
        <v>0</v>
      </c>
      <c r="AC303">
        <v>0</v>
      </c>
      <c r="AD303">
        <v>1</v>
      </c>
    </row>
    <row r="304" spans="1:30" x14ac:dyDescent="0.3">
      <c r="A304" t="s">
        <v>788</v>
      </c>
      <c r="B304" t="s">
        <v>444</v>
      </c>
      <c r="C304" s="19" t="s">
        <v>228</v>
      </c>
      <c r="D304">
        <v>1</v>
      </c>
      <c r="E304">
        <v>29.508880000000001</v>
      </c>
      <c r="F304">
        <v>8.785031</v>
      </c>
      <c r="G304">
        <v>0</v>
      </c>
      <c r="H304">
        <v>1.2250000000000001</v>
      </c>
      <c r="I304">
        <v>2.9</v>
      </c>
      <c r="J304" s="1">
        <v>90</v>
      </c>
      <c r="K304" s="1">
        <v>60</v>
      </c>
      <c r="L304" s="1">
        <v>0</v>
      </c>
      <c r="M304" s="7" t="s">
        <v>743</v>
      </c>
      <c r="N304" t="s">
        <v>306</v>
      </c>
      <c r="O304" s="168">
        <v>2</v>
      </c>
      <c r="P304">
        <v>2</v>
      </c>
      <c r="Q304">
        <v>1</v>
      </c>
      <c r="R304">
        <v>1</v>
      </c>
      <c r="S304">
        <v>1</v>
      </c>
      <c r="T304">
        <v>0</v>
      </c>
      <c r="U304">
        <v>0</v>
      </c>
      <c r="V304">
        <v>0</v>
      </c>
      <c r="W304">
        <v>0</v>
      </c>
      <c r="X304">
        <v>0</v>
      </c>
      <c r="Y304">
        <v>0</v>
      </c>
      <c r="Z304">
        <v>0</v>
      </c>
      <c r="AA304">
        <v>0</v>
      </c>
      <c r="AB304">
        <v>0</v>
      </c>
      <c r="AC304">
        <v>0</v>
      </c>
      <c r="AD304">
        <v>1</v>
      </c>
    </row>
    <row r="305" spans="1:30" x14ac:dyDescent="0.3">
      <c r="A305" t="s">
        <v>789</v>
      </c>
      <c r="B305" t="s">
        <v>539</v>
      </c>
      <c r="C305" s="19" t="s">
        <v>322</v>
      </c>
      <c r="D305">
        <v>1</v>
      </c>
      <c r="E305">
        <v>17.35858</v>
      </c>
      <c r="F305">
        <v>23.190093000000001</v>
      </c>
      <c r="G305">
        <v>5.8</v>
      </c>
      <c r="H305">
        <v>2.0045130000000002</v>
      </c>
      <c r="I305">
        <v>2.0647160000000002</v>
      </c>
      <c r="J305" s="1">
        <v>0</v>
      </c>
      <c r="K305" s="1">
        <v>180</v>
      </c>
      <c r="L305" s="1">
        <v>0</v>
      </c>
      <c r="M305" s="7" t="s">
        <v>715</v>
      </c>
      <c r="N305" t="s">
        <v>324</v>
      </c>
      <c r="O305" s="168">
        <v>2</v>
      </c>
      <c r="P305">
        <v>2</v>
      </c>
      <c r="Q305">
        <v>1</v>
      </c>
      <c r="R305">
        <v>1</v>
      </c>
      <c r="S305">
        <v>1</v>
      </c>
      <c r="T305">
        <v>0</v>
      </c>
      <c r="U305">
        <v>0</v>
      </c>
      <c r="V305">
        <v>0</v>
      </c>
      <c r="W305">
        <v>0</v>
      </c>
      <c r="X305">
        <v>0</v>
      </c>
      <c r="Y305">
        <v>0</v>
      </c>
      <c r="Z305">
        <v>0</v>
      </c>
      <c r="AA305">
        <v>0</v>
      </c>
      <c r="AB305">
        <v>0</v>
      </c>
      <c r="AC305">
        <v>0</v>
      </c>
      <c r="AD305">
        <v>1</v>
      </c>
    </row>
    <row r="306" spans="1:30" x14ac:dyDescent="0.3">
      <c r="A306" t="s">
        <v>790</v>
      </c>
      <c r="B306" t="s">
        <v>539</v>
      </c>
      <c r="C306" s="19" t="s">
        <v>308</v>
      </c>
      <c r="D306">
        <v>1</v>
      </c>
      <c r="E306">
        <v>17.35858</v>
      </c>
      <c r="F306">
        <v>23.190093000000001</v>
      </c>
      <c r="G306">
        <v>2.9</v>
      </c>
      <c r="H306">
        <v>2.0045130000000002</v>
      </c>
      <c r="I306">
        <v>2.0647160000000002</v>
      </c>
      <c r="J306" s="1">
        <v>0</v>
      </c>
      <c r="K306" s="1">
        <v>180</v>
      </c>
      <c r="L306" s="1">
        <v>0</v>
      </c>
      <c r="M306" s="7" t="s">
        <v>358</v>
      </c>
      <c r="N306" t="s">
        <v>324</v>
      </c>
      <c r="O306" s="168">
        <v>2</v>
      </c>
      <c r="P306">
        <v>2</v>
      </c>
      <c r="Q306">
        <v>1</v>
      </c>
      <c r="R306">
        <v>1</v>
      </c>
      <c r="S306">
        <v>1</v>
      </c>
      <c r="T306">
        <v>0</v>
      </c>
      <c r="U306">
        <v>0</v>
      </c>
      <c r="V306">
        <v>0</v>
      </c>
      <c r="W306">
        <v>0</v>
      </c>
      <c r="X306">
        <v>0</v>
      </c>
      <c r="Y306">
        <v>0</v>
      </c>
      <c r="Z306">
        <v>0</v>
      </c>
      <c r="AA306">
        <v>0</v>
      </c>
      <c r="AB306">
        <v>0</v>
      </c>
      <c r="AC306">
        <v>0</v>
      </c>
      <c r="AD306">
        <v>1</v>
      </c>
    </row>
    <row r="307" spans="1:30" x14ac:dyDescent="0.3">
      <c r="A307" t="s">
        <v>791</v>
      </c>
      <c r="B307" t="s">
        <v>539</v>
      </c>
      <c r="C307" s="19" t="s">
        <v>299</v>
      </c>
      <c r="D307">
        <v>1</v>
      </c>
      <c r="E307">
        <v>17.604268999999999</v>
      </c>
      <c r="F307">
        <v>20.565639000000001</v>
      </c>
      <c r="G307">
        <v>2.9</v>
      </c>
      <c r="H307">
        <v>0.4</v>
      </c>
      <c r="I307">
        <v>2.9</v>
      </c>
      <c r="J307" s="1">
        <v>90</v>
      </c>
      <c r="K307" s="1">
        <v>-30</v>
      </c>
      <c r="L307" s="1">
        <v>0</v>
      </c>
      <c r="M307" s="7" t="s">
        <v>593</v>
      </c>
      <c r="N307" t="s">
        <v>301</v>
      </c>
      <c r="O307" s="168">
        <v>2</v>
      </c>
      <c r="P307">
        <v>2</v>
      </c>
      <c r="Q307">
        <v>1</v>
      </c>
      <c r="R307">
        <v>1</v>
      </c>
      <c r="S307">
        <v>1</v>
      </c>
      <c r="T307">
        <v>0</v>
      </c>
      <c r="U307">
        <v>0</v>
      </c>
      <c r="V307">
        <v>0</v>
      </c>
      <c r="W307">
        <v>0</v>
      </c>
      <c r="X307">
        <v>0</v>
      </c>
      <c r="Y307">
        <v>0</v>
      </c>
      <c r="Z307">
        <v>0</v>
      </c>
      <c r="AA307">
        <v>0</v>
      </c>
      <c r="AB307">
        <v>0</v>
      </c>
      <c r="AC307">
        <v>0</v>
      </c>
      <c r="AD307">
        <v>1</v>
      </c>
    </row>
    <row r="308" spans="1:30" x14ac:dyDescent="0.3">
      <c r="A308" t="s">
        <v>792</v>
      </c>
      <c r="B308" t="s">
        <v>539</v>
      </c>
      <c r="C308" s="19" t="s">
        <v>299</v>
      </c>
      <c r="D308">
        <v>1</v>
      </c>
      <c r="E308">
        <v>16.283580000000001</v>
      </c>
      <c r="F308">
        <v>21.328139</v>
      </c>
      <c r="G308">
        <v>2.9</v>
      </c>
      <c r="H308">
        <v>1.5249999999999999</v>
      </c>
      <c r="I308">
        <v>2.9</v>
      </c>
      <c r="J308" s="1">
        <v>90</v>
      </c>
      <c r="K308" s="1">
        <v>-30</v>
      </c>
      <c r="L308" s="1">
        <v>0</v>
      </c>
      <c r="M308" s="7" t="s">
        <v>361</v>
      </c>
      <c r="N308" t="s">
        <v>301</v>
      </c>
      <c r="O308" s="168">
        <v>2</v>
      </c>
      <c r="P308">
        <v>2</v>
      </c>
      <c r="Q308">
        <v>1</v>
      </c>
      <c r="R308">
        <v>1</v>
      </c>
      <c r="S308">
        <v>1</v>
      </c>
      <c r="T308">
        <v>0</v>
      </c>
      <c r="U308">
        <v>0</v>
      </c>
      <c r="V308">
        <v>0</v>
      </c>
      <c r="W308">
        <v>0</v>
      </c>
      <c r="X308">
        <v>0</v>
      </c>
      <c r="Y308">
        <v>0</v>
      </c>
      <c r="Z308">
        <v>0</v>
      </c>
      <c r="AA308">
        <v>0</v>
      </c>
      <c r="AB308">
        <v>0</v>
      </c>
      <c r="AC308">
        <v>0</v>
      </c>
      <c r="AD308">
        <v>1</v>
      </c>
    </row>
    <row r="309" spans="1:30" x14ac:dyDescent="0.3">
      <c r="A309" t="s">
        <v>794</v>
      </c>
      <c r="B309" t="s">
        <v>539</v>
      </c>
      <c r="C309" s="19" t="s">
        <v>335</v>
      </c>
      <c r="D309">
        <v>1</v>
      </c>
      <c r="E309">
        <v>16.283580000000001</v>
      </c>
      <c r="F309">
        <v>21.328139</v>
      </c>
      <c r="G309">
        <v>2.9</v>
      </c>
      <c r="H309">
        <v>2.15</v>
      </c>
      <c r="I309">
        <v>2.9</v>
      </c>
      <c r="J309" s="1">
        <v>90</v>
      </c>
      <c r="K309" s="1">
        <v>60</v>
      </c>
      <c r="L309" s="1">
        <v>0</v>
      </c>
      <c r="M309" s="7" t="s">
        <v>369</v>
      </c>
      <c r="N309" t="s">
        <v>301</v>
      </c>
      <c r="O309" s="168">
        <v>2</v>
      </c>
      <c r="P309">
        <v>2</v>
      </c>
      <c r="Q309">
        <v>1</v>
      </c>
      <c r="R309">
        <v>1</v>
      </c>
      <c r="S309">
        <v>1</v>
      </c>
      <c r="T309">
        <v>0</v>
      </c>
      <c r="U309">
        <v>0</v>
      </c>
      <c r="V309">
        <v>0</v>
      </c>
      <c r="W309">
        <v>0</v>
      </c>
      <c r="X309">
        <v>0</v>
      </c>
      <c r="Y309">
        <v>0</v>
      </c>
      <c r="Z309">
        <v>0</v>
      </c>
      <c r="AA309">
        <v>0</v>
      </c>
      <c r="AB309">
        <v>0</v>
      </c>
      <c r="AC309">
        <v>0</v>
      </c>
      <c r="AD309">
        <v>1</v>
      </c>
    </row>
    <row r="310" spans="1:30" x14ac:dyDescent="0.3">
      <c r="A310" t="s">
        <v>795</v>
      </c>
      <c r="B310" t="s">
        <v>539</v>
      </c>
      <c r="C310" s="19" t="s">
        <v>228</v>
      </c>
      <c r="D310">
        <v>1</v>
      </c>
      <c r="E310">
        <v>19.025679</v>
      </c>
      <c r="F310">
        <v>22.227592999999999</v>
      </c>
      <c r="G310">
        <v>2.9</v>
      </c>
      <c r="H310">
        <v>2.15</v>
      </c>
      <c r="I310">
        <v>2.9</v>
      </c>
      <c r="J310" s="1">
        <v>90</v>
      </c>
      <c r="K310" s="1">
        <v>-120</v>
      </c>
      <c r="L310" s="1">
        <v>0</v>
      </c>
      <c r="M310" s="7" t="s">
        <v>593</v>
      </c>
      <c r="N310" t="s">
        <v>301</v>
      </c>
      <c r="O310" s="168">
        <v>2</v>
      </c>
      <c r="P310">
        <v>2</v>
      </c>
      <c r="Q310">
        <v>1</v>
      </c>
      <c r="R310">
        <v>1</v>
      </c>
      <c r="S310">
        <v>1</v>
      </c>
      <c r="T310">
        <v>0</v>
      </c>
      <c r="U310">
        <v>0</v>
      </c>
      <c r="V310">
        <v>0</v>
      </c>
      <c r="W310">
        <v>0</v>
      </c>
      <c r="X310">
        <v>0</v>
      </c>
      <c r="Y310">
        <v>0</v>
      </c>
      <c r="Z310">
        <v>0</v>
      </c>
      <c r="AA310">
        <v>0</v>
      </c>
      <c r="AB310">
        <v>0</v>
      </c>
      <c r="AC310">
        <v>0</v>
      </c>
      <c r="AD310">
        <v>1</v>
      </c>
    </row>
    <row r="311" spans="1:30" x14ac:dyDescent="0.3">
      <c r="A311" t="s">
        <v>796</v>
      </c>
      <c r="B311" t="s">
        <v>539</v>
      </c>
      <c r="C311" s="19" t="s">
        <v>315</v>
      </c>
      <c r="D311">
        <v>1</v>
      </c>
      <c r="E311">
        <v>19.025679</v>
      </c>
      <c r="F311">
        <v>22.227592999999999</v>
      </c>
      <c r="G311">
        <v>2.9</v>
      </c>
      <c r="H311">
        <v>1.925</v>
      </c>
      <c r="I311">
        <v>2.9</v>
      </c>
      <c r="J311" s="1">
        <v>90</v>
      </c>
      <c r="K311" s="1">
        <v>150</v>
      </c>
      <c r="L311" s="1">
        <v>0</v>
      </c>
      <c r="M311" s="7" t="s">
        <v>10</v>
      </c>
      <c r="N311" t="s">
        <v>316</v>
      </c>
      <c r="O311" s="168">
        <v>2</v>
      </c>
      <c r="P311">
        <v>2</v>
      </c>
      <c r="Q311">
        <v>1</v>
      </c>
      <c r="R311">
        <v>0.5</v>
      </c>
      <c r="S311">
        <v>1</v>
      </c>
      <c r="T311">
        <v>0</v>
      </c>
      <c r="U311">
        <v>0</v>
      </c>
      <c r="V311">
        <v>0</v>
      </c>
      <c r="W311">
        <v>0</v>
      </c>
      <c r="X311">
        <v>0</v>
      </c>
      <c r="Y311">
        <v>0</v>
      </c>
      <c r="Z311">
        <v>0</v>
      </c>
      <c r="AA311">
        <v>0</v>
      </c>
      <c r="AB311">
        <v>0</v>
      </c>
      <c r="AC311">
        <v>0</v>
      </c>
      <c r="AD311">
        <v>1</v>
      </c>
    </row>
    <row r="312" spans="1:30" x14ac:dyDescent="0.3">
      <c r="A312" t="s">
        <v>798</v>
      </c>
      <c r="B312" t="s">
        <v>739</v>
      </c>
      <c r="C312" s="19" t="s">
        <v>315</v>
      </c>
      <c r="D312">
        <v>1</v>
      </c>
      <c r="E312">
        <v>37.200000000000003</v>
      </c>
      <c r="F312">
        <v>4.8064410000000004</v>
      </c>
      <c r="G312">
        <v>0</v>
      </c>
      <c r="H312">
        <v>2.35</v>
      </c>
      <c r="I312">
        <v>2.9</v>
      </c>
      <c r="J312" s="1">
        <v>90</v>
      </c>
      <c r="K312" s="1">
        <v>150</v>
      </c>
      <c r="L312" s="1">
        <v>0</v>
      </c>
      <c r="M312" s="7" t="s">
        <v>464</v>
      </c>
      <c r="N312" t="s">
        <v>301</v>
      </c>
      <c r="O312" s="168">
        <v>2</v>
      </c>
      <c r="P312">
        <v>2</v>
      </c>
      <c r="Q312">
        <v>1</v>
      </c>
      <c r="R312">
        <v>1</v>
      </c>
      <c r="S312">
        <v>1</v>
      </c>
      <c r="T312">
        <v>0</v>
      </c>
      <c r="U312">
        <v>0</v>
      </c>
      <c r="V312">
        <v>0</v>
      </c>
      <c r="W312">
        <v>0</v>
      </c>
      <c r="X312">
        <v>0</v>
      </c>
      <c r="Y312">
        <v>0</v>
      </c>
      <c r="Z312">
        <v>0</v>
      </c>
      <c r="AA312">
        <v>0</v>
      </c>
      <c r="AB312">
        <v>0</v>
      </c>
      <c r="AC312">
        <v>0</v>
      </c>
      <c r="AD312">
        <v>1</v>
      </c>
    </row>
    <row r="313" spans="1:30" x14ac:dyDescent="0.3">
      <c r="A313" t="s">
        <v>799</v>
      </c>
      <c r="B313" t="s">
        <v>739</v>
      </c>
      <c r="C313" s="19" t="s">
        <v>322</v>
      </c>
      <c r="D313">
        <v>1</v>
      </c>
      <c r="E313">
        <v>28.821380000000001</v>
      </c>
      <c r="F313">
        <v>7.5942460000000001</v>
      </c>
      <c r="G313">
        <v>2.9</v>
      </c>
      <c r="H313">
        <v>7.0555719999999997</v>
      </c>
      <c r="I313">
        <v>5.2192790000000002</v>
      </c>
      <c r="J313" s="1">
        <v>0</v>
      </c>
      <c r="K313" s="1">
        <v>180</v>
      </c>
      <c r="L313" s="1">
        <v>0</v>
      </c>
      <c r="M313" s="7" t="s">
        <v>603</v>
      </c>
      <c r="N313" t="s">
        <v>324</v>
      </c>
      <c r="O313" s="168">
        <v>2</v>
      </c>
      <c r="P313">
        <v>2</v>
      </c>
      <c r="Q313">
        <v>1</v>
      </c>
      <c r="R313">
        <v>1</v>
      </c>
      <c r="S313">
        <v>1</v>
      </c>
      <c r="T313">
        <v>0</v>
      </c>
      <c r="U313">
        <v>0</v>
      </c>
      <c r="V313">
        <v>0</v>
      </c>
      <c r="W313">
        <v>0</v>
      </c>
      <c r="X313">
        <v>0</v>
      </c>
      <c r="Y313">
        <v>0</v>
      </c>
      <c r="Z313">
        <v>0</v>
      </c>
      <c r="AA313">
        <v>0</v>
      </c>
      <c r="AB313">
        <v>0</v>
      </c>
      <c r="AC313">
        <v>0</v>
      </c>
      <c r="AD313">
        <v>1</v>
      </c>
    </row>
    <row r="314" spans="1:30" x14ac:dyDescent="0.3">
      <c r="A314" t="s">
        <v>800</v>
      </c>
      <c r="B314" t="s">
        <v>739</v>
      </c>
      <c r="C314" s="19" t="s">
        <v>315</v>
      </c>
      <c r="D314">
        <v>1</v>
      </c>
      <c r="E314">
        <v>31.54936</v>
      </c>
      <c r="F314">
        <v>6.0192459999999999</v>
      </c>
      <c r="G314">
        <v>0</v>
      </c>
      <c r="H314">
        <v>2</v>
      </c>
      <c r="I314">
        <v>2.9</v>
      </c>
      <c r="J314" s="1">
        <v>90</v>
      </c>
      <c r="K314" s="1">
        <v>-30</v>
      </c>
      <c r="L314" s="1">
        <v>0</v>
      </c>
      <c r="M314" s="7" t="s">
        <v>300</v>
      </c>
      <c r="N314" t="s">
        <v>301</v>
      </c>
      <c r="O314" s="168">
        <v>2</v>
      </c>
      <c r="P314">
        <v>2</v>
      </c>
      <c r="Q314">
        <v>1</v>
      </c>
      <c r="R314">
        <v>1</v>
      </c>
      <c r="S314">
        <v>1</v>
      </c>
      <c r="T314">
        <v>0</v>
      </c>
      <c r="U314">
        <v>0</v>
      </c>
      <c r="V314">
        <v>0</v>
      </c>
      <c r="W314">
        <v>0</v>
      </c>
      <c r="X314">
        <v>0</v>
      </c>
      <c r="Y314">
        <v>0</v>
      </c>
      <c r="Z314">
        <v>0</v>
      </c>
      <c r="AA314">
        <v>0</v>
      </c>
      <c r="AB314">
        <v>0</v>
      </c>
      <c r="AC314">
        <v>0</v>
      </c>
      <c r="AD314">
        <v>1</v>
      </c>
    </row>
    <row r="315" spans="1:30" x14ac:dyDescent="0.3">
      <c r="A315" t="s">
        <v>802</v>
      </c>
      <c r="B315" t="s">
        <v>739</v>
      </c>
      <c r="C315" s="19" t="s">
        <v>315</v>
      </c>
      <c r="D315">
        <v>1</v>
      </c>
      <c r="E315">
        <v>31.54936</v>
      </c>
      <c r="F315">
        <v>6.0192459999999999</v>
      </c>
      <c r="G315">
        <v>0</v>
      </c>
      <c r="H315">
        <v>3.15</v>
      </c>
      <c r="I315">
        <v>2.9</v>
      </c>
      <c r="J315" s="1">
        <v>90</v>
      </c>
      <c r="K315" s="1">
        <v>150</v>
      </c>
      <c r="L315" s="1">
        <v>0</v>
      </c>
      <c r="M315" s="7" t="s">
        <v>743</v>
      </c>
      <c r="N315" t="s">
        <v>301</v>
      </c>
      <c r="O315" s="168">
        <v>2</v>
      </c>
      <c r="P315">
        <v>2</v>
      </c>
      <c r="Q315">
        <v>1</v>
      </c>
      <c r="R315">
        <v>1</v>
      </c>
      <c r="S315">
        <v>1</v>
      </c>
      <c r="T315">
        <v>0</v>
      </c>
      <c r="U315">
        <v>0</v>
      </c>
      <c r="V315">
        <v>0</v>
      </c>
      <c r="W315">
        <v>0</v>
      </c>
      <c r="X315">
        <v>0</v>
      </c>
      <c r="Y315">
        <v>0</v>
      </c>
      <c r="Z315">
        <v>0</v>
      </c>
      <c r="AA315">
        <v>0</v>
      </c>
      <c r="AB315">
        <v>0</v>
      </c>
      <c r="AC315">
        <v>0</v>
      </c>
      <c r="AD315">
        <v>1</v>
      </c>
    </row>
    <row r="316" spans="1:30" x14ac:dyDescent="0.3">
      <c r="A316" t="s">
        <v>803</v>
      </c>
      <c r="B316" t="s">
        <v>739</v>
      </c>
      <c r="C316" s="19" t="s">
        <v>335</v>
      </c>
      <c r="D316">
        <v>1</v>
      </c>
      <c r="E316">
        <v>26.933879999999998</v>
      </c>
      <c r="F316">
        <v>4.3250000000000002</v>
      </c>
      <c r="G316">
        <v>0</v>
      </c>
      <c r="H316">
        <v>3.7749999999999999</v>
      </c>
      <c r="I316">
        <v>2.9</v>
      </c>
      <c r="J316" s="1">
        <v>90</v>
      </c>
      <c r="K316" s="1">
        <v>60</v>
      </c>
      <c r="L316" s="1">
        <v>0</v>
      </c>
      <c r="M316" s="7" t="s">
        <v>608</v>
      </c>
      <c r="N316" t="s">
        <v>306</v>
      </c>
      <c r="O316" s="168">
        <v>2</v>
      </c>
      <c r="P316">
        <v>2</v>
      </c>
      <c r="Q316">
        <v>1</v>
      </c>
      <c r="R316">
        <v>1</v>
      </c>
      <c r="S316">
        <v>1</v>
      </c>
      <c r="T316">
        <v>0</v>
      </c>
      <c r="U316">
        <v>0</v>
      </c>
      <c r="V316">
        <v>0</v>
      </c>
      <c r="W316">
        <v>0</v>
      </c>
      <c r="X316">
        <v>0</v>
      </c>
      <c r="Y316">
        <v>0</v>
      </c>
      <c r="Z316">
        <v>0</v>
      </c>
      <c r="AA316">
        <v>0</v>
      </c>
      <c r="AB316">
        <v>0</v>
      </c>
      <c r="AC316">
        <v>0</v>
      </c>
      <c r="AD316">
        <v>1</v>
      </c>
    </row>
    <row r="317" spans="1:30" x14ac:dyDescent="0.3">
      <c r="A317" t="s">
        <v>804</v>
      </c>
      <c r="B317" t="s">
        <v>739</v>
      </c>
      <c r="C317" s="19" t="s">
        <v>335</v>
      </c>
      <c r="D317">
        <v>1</v>
      </c>
      <c r="E317">
        <v>34.277340000000002</v>
      </c>
      <c r="F317">
        <v>4.4442459999999997</v>
      </c>
      <c r="G317">
        <v>0</v>
      </c>
      <c r="H317">
        <v>1.7749999999999999</v>
      </c>
      <c r="I317">
        <v>2.9</v>
      </c>
      <c r="J317" s="1">
        <v>90</v>
      </c>
      <c r="K317" s="1">
        <v>60</v>
      </c>
      <c r="L317" s="1">
        <v>0</v>
      </c>
      <c r="M317" s="7" t="s">
        <v>805</v>
      </c>
      <c r="N317" t="s">
        <v>301</v>
      </c>
      <c r="O317" s="168">
        <v>2</v>
      </c>
      <c r="P317">
        <v>2</v>
      </c>
      <c r="Q317">
        <v>1</v>
      </c>
      <c r="R317">
        <v>1</v>
      </c>
      <c r="S317">
        <v>1</v>
      </c>
      <c r="T317">
        <v>0</v>
      </c>
      <c r="U317">
        <v>0</v>
      </c>
      <c r="V317">
        <v>0</v>
      </c>
      <c r="W317">
        <v>0</v>
      </c>
      <c r="X317">
        <v>0</v>
      </c>
      <c r="Y317">
        <v>0</v>
      </c>
      <c r="Z317">
        <v>0</v>
      </c>
      <c r="AA317">
        <v>0</v>
      </c>
      <c r="AB317">
        <v>0</v>
      </c>
      <c r="AC317">
        <v>0</v>
      </c>
      <c r="AD317">
        <v>1</v>
      </c>
    </row>
    <row r="318" spans="1:30" x14ac:dyDescent="0.3">
      <c r="A318" t="s">
        <v>807</v>
      </c>
      <c r="B318" t="s">
        <v>739</v>
      </c>
      <c r="C318" s="19" t="s">
        <v>315</v>
      </c>
      <c r="D318">
        <v>1</v>
      </c>
      <c r="E318">
        <v>33.281410999999999</v>
      </c>
      <c r="F318">
        <v>5.0192459999999999</v>
      </c>
      <c r="G318">
        <v>0</v>
      </c>
      <c r="H318">
        <v>1.1499999999999999</v>
      </c>
      <c r="I318">
        <v>2.9</v>
      </c>
      <c r="J318" s="1">
        <v>90</v>
      </c>
      <c r="K318" s="1">
        <v>-30</v>
      </c>
      <c r="L318" s="1">
        <v>0</v>
      </c>
      <c r="M318" s="7" t="s">
        <v>805</v>
      </c>
      <c r="N318" t="s">
        <v>301</v>
      </c>
      <c r="O318" s="168">
        <v>2</v>
      </c>
      <c r="P318">
        <v>2</v>
      </c>
      <c r="Q318">
        <v>1</v>
      </c>
      <c r="R318">
        <v>1</v>
      </c>
      <c r="S318">
        <v>1</v>
      </c>
      <c r="T318">
        <v>0</v>
      </c>
      <c r="U318">
        <v>0</v>
      </c>
      <c r="V318">
        <v>0</v>
      </c>
      <c r="W318">
        <v>0</v>
      </c>
      <c r="X318">
        <v>0</v>
      </c>
      <c r="Y318">
        <v>0</v>
      </c>
      <c r="Z318">
        <v>0</v>
      </c>
      <c r="AA318">
        <v>0</v>
      </c>
      <c r="AB318">
        <v>0</v>
      </c>
      <c r="AC318">
        <v>0</v>
      </c>
      <c r="AD318">
        <v>1</v>
      </c>
    </row>
    <row r="319" spans="1:30" x14ac:dyDescent="0.3">
      <c r="A319" t="s">
        <v>808</v>
      </c>
      <c r="B319" t="s">
        <v>739</v>
      </c>
      <c r="C319" s="19" t="s">
        <v>308</v>
      </c>
      <c r="D319">
        <v>1</v>
      </c>
      <c r="E319">
        <v>34.424999999999997</v>
      </c>
      <c r="F319">
        <v>0</v>
      </c>
      <c r="G319">
        <v>0</v>
      </c>
      <c r="H319">
        <v>7.0555719999999997</v>
      </c>
      <c r="I319">
        <v>5.2192790000000002</v>
      </c>
      <c r="J319" s="1">
        <v>180</v>
      </c>
      <c r="K319" s="1">
        <v>180</v>
      </c>
      <c r="L319" s="1">
        <v>0</v>
      </c>
      <c r="M319" s="7" t="s">
        <v>69</v>
      </c>
      <c r="N319" t="s">
        <v>309</v>
      </c>
      <c r="O319" s="168">
        <v>2</v>
      </c>
      <c r="P319">
        <v>2</v>
      </c>
      <c r="Q319">
        <v>1</v>
      </c>
      <c r="R319">
        <v>1</v>
      </c>
      <c r="S319">
        <v>1</v>
      </c>
      <c r="T319">
        <v>0</v>
      </c>
      <c r="U319">
        <v>0</v>
      </c>
      <c r="V319">
        <v>0</v>
      </c>
      <c r="W319">
        <v>0</v>
      </c>
      <c r="X319">
        <v>0</v>
      </c>
      <c r="Y319">
        <v>0</v>
      </c>
      <c r="Z319">
        <v>0</v>
      </c>
      <c r="AA319">
        <v>0</v>
      </c>
      <c r="AB319">
        <v>0</v>
      </c>
      <c r="AC319">
        <v>0</v>
      </c>
      <c r="AD319">
        <v>1</v>
      </c>
    </row>
    <row r="320" spans="1:30" x14ac:dyDescent="0.3">
      <c r="A320" t="s">
        <v>809</v>
      </c>
      <c r="B320" t="s">
        <v>739</v>
      </c>
      <c r="C320" s="19" t="s">
        <v>299</v>
      </c>
      <c r="D320">
        <v>1</v>
      </c>
      <c r="E320">
        <v>26.933879999999998</v>
      </c>
      <c r="F320">
        <v>4.3250000000000002</v>
      </c>
      <c r="G320">
        <v>0</v>
      </c>
      <c r="H320">
        <v>8.65</v>
      </c>
      <c r="I320">
        <v>2.9</v>
      </c>
      <c r="J320" s="1">
        <v>90</v>
      </c>
      <c r="K320" s="1">
        <v>-30</v>
      </c>
      <c r="L320" s="1">
        <v>0</v>
      </c>
      <c r="M320" s="7" t="s">
        <v>10</v>
      </c>
      <c r="N320" t="s">
        <v>316</v>
      </c>
      <c r="O320" s="168">
        <v>2</v>
      </c>
      <c r="P320">
        <v>2</v>
      </c>
      <c r="Q320">
        <v>1</v>
      </c>
      <c r="R320">
        <v>0.5</v>
      </c>
      <c r="S320">
        <v>1</v>
      </c>
      <c r="T320">
        <v>0</v>
      </c>
      <c r="U320">
        <v>0</v>
      </c>
      <c r="V320">
        <v>0</v>
      </c>
      <c r="W320">
        <v>0</v>
      </c>
      <c r="X320">
        <v>0</v>
      </c>
      <c r="Y320">
        <v>0</v>
      </c>
      <c r="Z320">
        <v>0</v>
      </c>
      <c r="AA320">
        <v>0</v>
      </c>
      <c r="AB320">
        <v>0</v>
      </c>
      <c r="AC320">
        <v>0</v>
      </c>
      <c r="AD320">
        <v>1</v>
      </c>
    </row>
    <row r="321" spans="1:30" x14ac:dyDescent="0.3">
      <c r="A321" t="s">
        <v>811</v>
      </c>
      <c r="B321" t="s">
        <v>739</v>
      </c>
      <c r="C321" s="19" t="s">
        <v>228</v>
      </c>
      <c r="D321">
        <v>1</v>
      </c>
      <c r="E321">
        <v>34.424999999999997</v>
      </c>
      <c r="F321">
        <v>0</v>
      </c>
      <c r="G321">
        <v>0</v>
      </c>
      <c r="H321">
        <v>5.55</v>
      </c>
      <c r="I321">
        <v>2.9</v>
      </c>
      <c r="J321" s="1">
        <v>90</v>
      </c>
      <c r="K321" s="1">
        <v>60</v>
      </c>
      <c r="L321" s="1">
        <v>0</v>
      </c>
      <c r="M321" s="7" t="s">
        <v>10</v>
      </c>
      <c r="N321" t="s">
        <v>316</v>
      </c>
      <c r="O321" s="168">
        <v>2</v>
      </c>
      <c r="P321">
        <v>2</v>
      </c>
      <c r="Q321">
        <v>1</v>
      </c>
      <c r="R321">
        <v>0.5</v>
      </c>
      <c r="S321">
        <v>1</v>
      </c>
      <c r="T321">
        <v>0</v>
      </c>
      <c r="U321">
        <v>0</v>
      </c>
      <c r="V321">
        <v>0</v>
      </c>
      <c r="W321">
        <v>0</v>
      </c>
      <c r="X321">
        <v>0</v>
      </c>
      <c r="Y321">
        <v>0</v>
      </c>
      <c r="Z321">
        <v>0</v>
      </c>
      <c r="AA321">
        <v>0</v>
      </c>
      <c r="AB321">
        <v>0</v>
      </c>
      <c r="AC321">
        <v>0</v>
      </c>
      <c r="AD321">
        <v>1</v>
      </c>
    </row>
    <row r="322" spans="1:30" x14ac:dyDescent="0.3">
      <c r="A322" t="s">
        <v>813</v>
      </c>
      <c r="B322" t="s">
        <v>805</v>
      </c>
      <c r="C322" s="19" t="s">
        <v>322</v>
      </c>
      <c r="D322">
        <v>1</v>
      </c>
      <c r="E322">
        <v>34.168911000000001</v>
      </c>
      <c r="F322">
        <v>6.5564410000000004</v>
      </c>
      <c r="G322">
        <v>2.9</v>
      </c>
      <c r="H322">
        <v>1.3491359999999999</v>
      </c>
      <c r="I322">
        <v>1.5130049999999999</v>
      </c>
      <c r="J322" s="1">
        <v>0</v>
      </c>
      <c r="K322" s="1">
        <v>180</v>
      </c>
      <c r="L322" s="1">
        <v>0</v>
      </c>
      <c r="M322" s="7" t="s">
        <v>650</v>
      </c>
      <c r="N322" t="s">
        <v>324</v>
      </c>
      <c r="O322" s="168">
        <v>2</v>
      </c>
      <c r="P322">
        <v>2</v>
      </c>
      <c r="Q322">
        <v>1</v>
      </c>
      <c r="R322">
        <v>1</v>
      </c>
      <c r="S322">
        <v>1</v>
      </c>
      <c r="T322">
        <v>0</v>
      </c>
      <c r="U322">
        <v>0</v>
      </c>
      <c r="V322">
        <v>0</v>
      </c>
      <c r="W322">
        <v>0</v>
      </c>
      <c r="X322">
        <v>0</v>
      </c>
      <c r="Y322">
        <v>0</v>
      </c>
      <c r="Z322">
        <v>0</v>
      </c>
      <c r="AA322">
        <v>0</v>
      </c>
      <c r="AB322">
        <v>0</v>
      </c>
      <c r="AC322">
        <v>0</v>
      </c>
      <c r="AD322">
        <v>1</v>
      </c>
    </row>
    <row r="323" spans="1:30" x14ac:dyDescent="0.3">
      <c r="A323" t="s">
        <v>814</v>
      </c>
      <c r="B323" t="s">
        <v>805</v>
      </c>
      <c r="C323" s="19" t="s">
        <v>308</v>
      </c>
      <c r="D323">
        <v>1</v>
      </c>
      <c r="E323">
        <v>34.277340000000002</v>
      </c>
      <c r="F323">
        <v>4.4442459999999997</v>
      </c>
      <c r="G323">
        <v>0</v>
      </c>
      <c r="H323">
        <v>1.3491359999999999</v>
      </c>
      <c r="I323">
        <v>1.5130049999999999</v>
      </c>
      <c r="J323" s="1">
        <v>180</v>
      </c>
      <c r="K323" s="1">
        <v>180</v>
      </c>
      <c r="L323" s="1">
        <v>0</v>
      </c>
      <c r="M323" s="7" t="s">
        <v>69</v>
      </c>
      <c r="N323" t="s">
        <v>309</v>
      </c>
      <c r="O323" s="168">
        <v>2</v>
      </c>
      <c r="P323">
        <v>2</v>
      </c>
      <c r="Q323">
        <v>1</v>
      </c>
      <c r="R323">
        <v>1</v>
      </c>
      <c r="S323">
        <v>1</v>
      </c>
      <c r="T323">
        <v>0</v>
      </c>
      <c r="U323">
        <v>0</v>
      </c>
      <c r="V323">
        <v>0</v>
      </c>
      <c r="W323">
        <v>0</v>
      </c>
      <c r="X323">
        <v>0</v>
      </c>
      <c r="Y323">
        <v>0</v>
      </c>
      <c r="Z323">
        <v>0</v>
      </c>
      <c r="AA323">
        <v>0</v>
      </c>
      <c r="AB323">
        <v>0</v>
      </c>
      <c r="AC323">
        <v>0</v>
      </c>
      <c r="AD323">
        <v>1</v>
      </c>
    </row>
    <row r="324" spans="1:30" x14ac:dyDescent="0.3">
      <c r="A324" t="s">
        <v>815</v>
      </c>
      <c r="B324" t="s">
        <v>805</v>
      </c>
      <c r="C324" s="19" t="s">
        <v>315</v>
      </c>
      <c r="D324">
        <v>1</v>
      </c>
      <c r="E324">
        <v>35.164839999999998</v>
      </c>
      <c r="F324">
        <v>5.9814410000000002</v>
      </c>
      <c r="G324">
        <v>0</v>
      </c>
      <c r="H324">
        <v>1.1499999999999999</v>
      </c>
      <c r="I324">
        <v>2.9</v>
      </c>
      <c r="J324" s="1">
        <v>90</v>
      </c>
      <c r="K324" s="1">
        <v>150</v>
      </c>
      <c r="L324" s="1">
        <v>0</v>
      </c>
      <c r="M324" s="7" t="s">
        <v>464</v>
      </c>
      <c r="N324" t="s">
        <v>301</v>
      </c>
      <c r="O324" s="168">
        <v>2</v>
      </c>
      <c r="P324">
        <v>2</v>
      </c>
      <c r="Q324">
        <v>1</v>
      </c>
      <c r="R324">
        <v>1</v>
      </c>
      <c r="S324">
        <v>1</v>
      </c>
      <c r="T324">
        <v>0</v>
      </c>
      <c r="U324">
        <v>0</v>
      </c>
      <c r="V324">
        <v>0</v>
      </c>
      <c r="W324">
        <v>0</v>
      </c>
      <c r="X324">
        <v>0</v>
      </c>
      <c r="Y324">
        <v>0</v>
      </c>
      <c r="Z324">
        <v>0</v>
      </c>
      <c r="AA324">
        <v>0</v>
      </c>
      <c r="AB324">
        <v>0</v>
      </c>
      <c r="AC324">
        <v>0</v>
      </c>
      <c r="AD324">
        <v>1</v>
      </c>
    </row>
    <row r="325" spans="1:30" x14ac:dyDescent="0.3">
      <c r="A325" t="s">
        <v>816</v>
      </c>
      <c r="B325" t="s">
        <v>805</v>
      </c>
      <c r="C325" s="19" t="s">
        <v>335</v>
      </c>
      <c r="D325">
        <v>1</v>
      </c>
      <c r="E325">
        <v>34.168911000000001</v>
      </c>
      <c r="F325">
        <v>6.5564410000000004</v>
      </c>
      <c r="G325">
        <v>0</v>
      </c>
      <c r="H325">
        <v>1.7749999999999999</v>
      </c>
      <c r="I325">
        <v>2.9</v>
      </c>
      <c r="J325" s="1">
        <v>90</v>
      </c>
      <c r="K325" s="1">
        <v>-120</v>
      </c>
      <c r="L325" s="1">
        <v>0</v>
      </c>
      <c r="M325" s="7" t="s">
        <v>300</v>
      </c>
      <c r="N325" t="s">
        <v>301</v>
      </c>
      <c r="O325" s="168">
        <v>2</v>
      </c>
      <c r="P325">
        <v>2</v>
      </c>
      <c r="Q325">
        <v>1</v>
      </c>
      <c r="R325">
        <v>1</v>
      </c>
      <c r="S325">
        <v>1</v>
      </c>
      <c r="T325">
        <v>0</v>
      </c>
      <c r="U325">
        <v>0</v>
      </c>
      <c r="V325">
        <v>0</v>
      </c>
      <c r="W325">
        <v>0</v>
      </c>
      <c r="X325">
        <v>0</v>
      </c>
      <c r="Y325">
        <v>0</v>
      </c>
      <c r="Z325">
        <v>0</v>
      </c>
      <c r="AA325">
        <v>0</v>
      </c>
      <c r="AB325">
        <v>0</v>
      </c>
      <c r="AC325">
        <v>0</v>
      </c>
      <c r="AD325">
        <v>1</v>
      </c>
    </row>
    <row r="326" spans="1:30" x14ac:dyDescent="0.3">
      <c r="A326" t="s">
        <v>817</v>
      </c>
      <c r="B326" t="s">
        <v>805</v>
      </c>
      <c r="C326" s="19" t="s">
        <v>228</v>
      </c>
      <c r="D326">
        <v>1</v>
      </c>
      <c r="E326">
        <v>34.277340000000002</v>
      </c>
      <c r="F326">
        <v>4.4442459999999997</v>
      </c>
      <c r="G326">
        <v>0</v>
      </c>
      <c r="H326">
        <v>1.7749999999999999</v>
      </c>
      <c r="I326">
        <v>2.9</v>
      </c>
      <c r="J326" s="1">
        <v>90</v>
      </c>
      <c r="K326" s="1">
        <v>60</v>
      </c>
      <c r="L326" s="1">
        <v>0</v>
      </c>
      <c r="M326" s="7" t="s">
        <v>739</v>
      </c>
      <c r="N326" t="s">
        <v>301</v>
      </c>
      <c r="O326" s="168">
        <v>2</v>
      </c>
      <c r="P326">
        <v>2</v>
      </c>
      <c r="Q326">
        <v>1</v>
      </c>
      <c r="R326">
        <v>1</v>
      </c>
      <c r="S326">
        <v>1</v>
      </c>
      <c r="T326">
        <v>0</v>
      </c>
      <c r="U326">
        <v>0</v>
      </c>
      <c r="V326">
        <v>0</v>
      </c>
      <c r="W326">
        <v>0</v>
      </c>
      <c r="X326">
        <v>0</v>
      </c>
      <c r="Y326">
        <v>0</v>
      </c>
      <c r="Z326">
        <v>0</v>
      </c>
      <c r="AA326">
        <v>0</v>
      </c>
      <c r="AB326">
        <v>0</v>
      </c>
      <c r="AC326">
        <v>0</v>
      </c>
      <c r="AD326">
        <v>1</v>
      </c>
    </row>
    <row r="327" spans="1:30" x14ac:dyDescent="0.3">
      <c r="A327" t="s">
        <v>819</v>
      </c>
      <c r="B327" t="s">
        <v>805</v>
      </c>
      <c r="C327" s="19" t="s">
        <v>299</v>
      </c>
      <c r="D327">
        <v>1</v>
      </c>
      <c r="E327">
        <v>33.281410999999999</v>
      </c>
      <c r="F327">
        <v>5.0192459999999999</v>
      </c>
      <c r="G327">
        <v>0</v>
      </c>
      <c r="H327">
        <v>1.1499999999999999</v>
      </c>
      <c r="I327">
        <v>2.9</v>
      </c>
      <c r="J327" s="1">
        <v>90</v>
      </c>
      <c r="K327" s="1">
        <v>-30</v>
      </c>
      <c r="L327" s="1">
        <v>0</v>
      </c>
      <c r="M327" s="7" t="s">
        <v>739</v>
      </c>
      <c r="N327" t="s">
        <v>301</v>
      </c>
      <c r="O327" s="168">
        <v>2</v>
      </c>
      <c r="P327">
        <v>2</v>
      </c>
      <c r="Q327">
        <v>1</v>
      </c>
      <c r="R327">
        <v>1</v>
      </c>
      <c r="S327">
        <v>1</v>
      </c>
      <c r="T327">
        <v>0</v>
      </c>
      <c r="U327">
        <v>0</v>
      </c>
      <c r="V327">
        <v>0</v>
      </c>
      <c r="W327">
        <v>0</v>
      </c>
      <c r="X327">
        <v>0</v>
      </c>
      <c r="Y327">
        <v>0</v>
      </c>
      <c r="Z327">
        <v>0</v>
      </c>
      <c r="AA327">
        <v>0</v>
      </c>
      <c r="AB327">
        <v>0</v>
      </c>
      <c r="AC327">
        <v>0</v>
      </c>
      <c r="AD327">
        <v>1</v>
      </c>
    </row>
    <row r="328" spans="1:30" x14ac:dyDescent="0.3">
      <c r="A328" t="s">
        <v>820</v>
      </c>
      <c r="B328" t="s">
        <v>588</v>
      </c>
      <c r="C328" s="19" t="s">
        <v>322</v>
      </c>
      <c r="D328">
        <v>1</v>
      </c>
      <c r="E328">
        <v>18.363707000000002</v>
      </c>
      <c r="F328">
        <v>14.931024000000001</v>
      </c>
      <c r="G328">
        <v>5.8</v>
      </c>
      <c r="H328">
        <v>3.0331450000000002</v>
      </c>
      <c r="I328">
        <v>2.7496209999999999</v>
      </c>
      <c r="J328" s="1">
        <v>180</v>
      </c>
      <c r="K328" s="1">
        <v>180</v>
      </c>
      <c r="L328" s="1">
        <v>0</v>
      </c>
      <c r="M328" s="7" t="s">
        <v>719</v>
      </c>
      <c r="N328" t="s">
        <v>324</v>
      </c>
      <c r="O328" s="168">
        <v>2</v>
      </c>
      <c r="P328">
        <v>2</v>
      </c>
      <c r="Q328">
        <v>1</v>
      </c>
      <c r="R328">
        <v>1</v>
      </c>
      <c r="S328">
        <v>1</v>
      </c>
      <c r="T328">
        <v>0</v>
      </c>
      <c r="U328">
        <v>0</v>
      </c>
      <c r="V328">
        <v>0</v>
      </c>
      <c r="W328">
        <v>0</v>
      </c>
      <c r="X328">
        <v>0</v>
      </c>
      <c r="Y328">
        <v>0</v>
      </c>
      <c r="Z328">
        <v>0</v>
      </c>
      <c r="AA328">
        <v>0</v>
      </c>
      <c r="AB328">
        <v>0</v>
      </c>
      <c r="AC328">
        <v>0</v>
      </c>
      <c r="AD328">
        <v>1</v>
      </c>
    </row>
    <row r="329" spans="1:30" x14ac:dyDescent="0.3">
      <c r="A329" t="s">
        <v>821</v>
      </c>
      <c r="B329" t="s">
        <v>588</v>
      </c>
      <c r="C329" s="19" t="s">
        <v>308</v>
      </c>
      <c r="D329">
        <v>1</v>
      </c>
      <c r="E329">
        <v>16.554269000000001</v>
      </c>
      <c r="F329">
        <v>18.746984999999999</v>
      </c>
      <c r="G329">
        <v>2.9</v>
      </c>
      <c r="H329">
        <v>3.0331450000000002</v>
      </c>
      <c r="I329">
        <v>2.7496209999999999</v>
      </c>
      <c r="J329" s="1">
        <v>0</v>
      </c>
      <c r="K329" s="1">
        <v>180</v>
      </c>
      <c r="L329" s="1">
        <v>0</v>
      </c>
      <c r="M329" s="7" t="s">
        <v>363</v>
      </c>
      <c r="N329" t="s">
        <v>324</v>
      </c>
      <c r="O329" s="168">
        <v>2</v>
      </c>
      <c r="P329">
        <v>2</v>
      </c>
      <c r="Q329">
        <v>1</v>
      </c>
      <c r="R329">
        <v>1</v>
      </c>
      <c r="S329">
        <v>1</v>
      </c>
      <c r="T329">
        <v>0</v>
      </c>
      <c r="U329">
        <v>0</v>
      </c>
      <c r="V329">
        <v>0</v>
      </c>
      <c r="W329">
        <v>0</v>
      </c>
      <c r="X329">
        <v>0</v>
      </c>
      <c r="Y329">
        <v>0</v>
      </c>
      <c r="Z329">
        <v>0</v>
      </c>
      <c r="AA329">
        <v>0</v>
      </c>
      <c r="AB329">
        <v>0</v>
      </c>
      <c r="AC329">
        <v>0</v>
      </c>
      <c r="AD329">
        <v>1</v>
      </c>
    </row>
    <row r="330" spans="1:30" x14ac:dyDescent="0.3">
      <c r="A330" t="s">
        <v>822</v>
      </c>
      <c r="B330" t="s">
        <v>588</v>
      </c>
      <c r="C330" s="19" t="s">
        <v>228</v>
      </c>
      <c r="D330">
        <v>1</v>
      </c>
      <c r="E330">
        <v>19.563707000000001</v>
      </c>
      <c r="F330">
        <v>17.009485000000002</v>
      </c>
      <c r="G330">
        <v>2.9</v>
      </c>
      <c r="H330">
        <v>2.4</v>
      </c>
      <c r="I330">
        <v>2.9</v>
      </c>
      <c r="J330" s="1">
        <v>90</v>
      </c>
      <c r="K330" s="1">
        <v>-120</v>
      </c>
      <c r="L330" s="1">
        <v>0</v>
      </c>
      <c r="M330" s="7" t="s">
        <v>509</v>
      </c>
      <c r="N330" t="s">
        <v>301</v>
      </c>
      <c r="O330" s="168">
        <v>2</v>
      </c>
      <c r="P330">
        <v>2</v>
      </c>
      <c r="Q330">
        <v>1</v>
      </c>
      <c r="R330">
        <v>1</v>
      </c>
      <c r="S330">
        <v>1</v>
      </c>
      <c r="T330">
        <v>0</v>
      </c>
      <c r="U330">
        <v>0</v>
      </c>
      <c r="V330">
        <v>0</v>
      </c>
      <c r="W330">
        <v>0</v>
      </c>
      <c r="X330">
        <v>0</v>
      </c>
      <c r="Y330">
        <v>0</v>
      </c>
      <c r="Z330">
        <v>0</v>
      </c>
      <c r="AA330">
        <v>0</v>
      </c>
      <c r="AB330">
        <v>0</v>
      </c>
      <c r="AC330">
        <v>0</v>
      </c>
      <c r="AD330">
        <v>1</v>
      </c>
    </row>
    <row r="331" spans="1:30" x14ac:dyDescent="0.3">
      <c r="A331" t="s">
        <v>823</v>
      </c>
      <c r="B331" t="s">
        <v>588</v>
      </c>
      <c r="C331" s="19" t="s">
        <v>315</v>
      </c>
      <c r="D331">
        <v>1</v>
      </c>
      <c r="E331">
        <v>16.554269000000001</v>
      </c>
      <c r="F331">
        <v>18.746984999999999</v>
      </c>
      <c r="G331">
        <v>2.9</v>
      </c>
      <c r="H331">
        <v>3.4750000000000001</v>
      </c>
      <c r="I331">
        <v>2.9</v>
      </c>
      <c r="J331" s="1">
        <v>90</v>
      </c>
      <c r="K331" s="1">
        <v>-30</v>
      </c>
      <c r="L331" s="1">
        <v>0</v>
      </c>
      <c r="M331" s="7" t="s">
        <v>593</v>
      </c>
      <c r="N331" t="s">
        <v>301</v>
      </c>
      <c r="O331" s="168">
        <v>2</v>
      </c>
      <c r="P331">
        <v>2</v>
      </c>
      <c r="Q331">
        <v>1</v>
      </c>
      <c r="R331">
        <v>1</v>
      </c>
      <c r="S331">
        <v>1</v>
      </c>
      <c r="T331">
        <v>0</v>
      </c>
      <c r="U331">
        <v>0</v>
      </c>
      <c r="V331">
        <v>0</v>
      </c>
      <c r="W331">
        <v>0</v>
      </c>
      <c r="X331">
        <v>0</v>
      </c>
      <c r="Y331">
        <v>0</v>
      </c>
      <c r="Z331">
        <v>0</v>
      </c>
      <c r="AA331">
        <v>0</v>
      </c>
      <c r="AB331">
        <v>0</v>
      </c>
      <c r="AC331">
        <v>0</v>
      </c>
      <c r="AD331">
        <v>1</v>
      </c>
    </row>
    <row r="332" spans="1:30" x14ac:dyDescent="0.3">
      <c r="A332" t="s">
        <v>824</v>
      </c>
      <c r="B332" t="s">
        <v>588</v>
      </c>
      <c r="C332" s="19" t="s">
        <v>335</v>
      </c>
      <c r="D332">
        <v>1</v>
      </c>
      <c r="E332">
        <v>15.354269</v>
      </c>
      <c r="F332">
        <v>16.668524000000001</v>
      </c>
      <c r="G332">
        <v>2.9</v>
      </c>
      <c r="H332">
        <v>2.4</v>
      </c>
      <c r="I332">
        <v>2.9</v>
      </c>
      <c r="J332" s="1">
        <v>90</v>
      </c>
      <c r="K332" s="1">
        <v>60</v>
      </c>
      <c r="L332" s="1">
        <v>0</v>
      </c>
      <c r="M332" s="7" t="s">
        <v>361</v>
      </c>
      <c r="N332" t="s">
        <v>301</v>
      </c>
      <c r="O332" s="168">
        <v>2</v>
      </c>
      <c r="P332">
        <v>2</v>
      </c>
      <c r="Q332">
        <v>1</v>
      </c>
      <c r="R332">
        <v>1</v>
      </c>
      <c r="S332">
        <v>1</v>
      </c>
      <c r="T332">
        <v>0</v>
      </c>
      <c r="U332">
        <v>0</v>
      </c>
      <c r="V332">
        <v>0</v>
      </c>
      <c r="W332">
        <v>0</v>
      </c>
      <c r="X332">
        <v>0</v>
      </c>
      <c r="Y332">
        <v>0</v>
      </c>
      <c r="Z332">
        <v>0</v>
      </c>
      <c r="AA332">
        <v>0</v>
      </c>
      <c r="AB332">
        <v>0</v>
      </c>
      <c r="AC332">
        <v>0</v>
      </c>
      <c r="AD332">
        <v>1</v>
      </c>
    </row>
    <row r="333" spans="1:30" x14ac:dyDescent="0.3">
      <c r="A333" t="s">
        <v>826</v>
      </c>
      <c r="B333" t="s">
        <v>588</v>
      </c>
      <c r="C333" s="19" t="s">
        <v>299</v>
      </c>
      <c r="D333">
        <v>1</v>
      </c>
      <c r="E333">
        <v>15.354269</v>
      </c>
      <c r="F333">
        <v>16.668524000000001</v>
      </c>
      <c r="G333">
        <v>2.9</v>
      </c>
      <c r="H333">
        <v>3.4750000000000001</v>
      </c>
      <c r="I333">
        <v>2.9</v>
      </c>
      <c r="J333" s="1">
        <v>90</v>
      </c>
      <c r="K333" s="1">
        <v>-30</v>
      </c>
      <c r="L333" s="1">
        <v>0</v>
      </c>
      <c r="M333" s="7" t="s">
        <v>434</v>
      </c>
      <c r="N333" t="s">
        <v>301</v>
      </c>
      <c r="O333" s="168">
        <v>2</v>
      </c>
      <c r="P333">
        <v>2</v>
      </c>
      <c r="Q333">
        <v>1</v>
      </c>
      <c r="R333">
        <v>1</v>
      </c>
      <c r="S333">
        <v>1</v>
      </c>
      <c r="T333">
        <v>0</v>
      </c>
      <c r="U333">
        <v>0</v>
      </c>
      <c r="V333">
        <v>0</v>
      </c>
      <c r="W333">
        <v>0</v>
      </c>
      <c r="X333">
        <v>0</v>
      </c>
      <c r="Y333">
        <v>0</v>
      </c>
      <c r="Z333">
        <v>0</v>
      </c>
      <c r="AA333">
        <v>0</v>
      </c>
      <c r="AB333">
        <v>0</v>
      </c>
      <c r="AC333">
        <v>0</v>
      </c>
      <c r="AD333">
        <v>1</v>
      </c>
    </row>
    <row r="334" spans="1:30" x14ac:dyDescent="0.3">
      <c r="A334" t="s">
        <v>827</v>
      </c>
      <c r="B334" t="s">
        <v>743</v>
      </c>
      <c r="C334" s="19" t="s">
        <v>228</v>
      </c>
      <c r="D334">
        <v>1</v>
      </c>
      <c r="E334">
        <v>31.54936</v>
      </c>
      <c r="F334">
        <v>6.0192459999999999</v>
      </c>
      <c r="G334">
        <v>0</v>
      </c>
      <c r="H334">
        <v>2.6</v>
      </c>
      <c r="I334">
        <v>2.9</v>
      </c>
      <c r="J334" s="1">
        <v>90</v>
      </c>
      <c r="K334" s="1">
        <v>60</v>
      </c>
      <c r="L334" s="1">
        <v>0</v>
      </c>
      <c r="M334" s="7" t="s">
        <v>300</v>
      </c>
      <c r="N334" t="s">
        <v>301</v>
      </c>
      <c r="O334" s="168">
        <v>2</v>
      </c>
      <c r="P334">
        <v>2</v>
      </c>
      <c r="Q334">
        <v>1</v>
      </c>
      <c r="R334">
        <v>1</v>
      </c>
      <c r="S334">
        <v>1</v>
      </c>
      <c r="T334">
        <v>0</v>
      </c>
      <c r="U334">
        <v>0</v>
      </c>
      <c r="V334">
        <v>0</v>
      </c>
      <c r="W334">
        <v>0</v>
      </c>
      <c r="X334">
        <v>0</v>
      </c>
      <c r="Y334">
        <v>0</v>
      </c>
      <c r="Z334">
        <v>0</v>
      </c>
      <c r="AA334">
        <v>0</v>
      </c>
      <c r="AB334">
        <v>0</v>
      </c>
      <c r="AC334">
        <v>0</v>
      </c>
      <c r="AD334">
        <v>1</v>
      </c>
    </row>
    <row r="335" spans="1:30" x14ac:dyDescent="0.3">
      <c r="A335" t="s">
        <v>829</v>
      </c>
      <c r="B335" t="s">
        <v>743</v>
      </c>
      <c r="C335" s="19" t="s">
        <v>322</v>
      </c>
      <c r="D335">
        <v>1</v>
      </c>
      <c r="E335">
        <v>31.54936</v>
      </c>
      <c r="F335">
        <v>6.0192459999999999</v>
      </c>
      <c r="G335">
        <v>2.9</v>
      </c>
      <c r="H335">
        <v>2.9361299999999999</v>
      </c>
      <c r="I335">
        <v>2.7893859999999999</v>
      </c>
      <c r="J335" s="1">
        <v>180</v>
      </c>
      <c r="K335" s="1">
        <v>180</v>
      </c>
      <c r="L335" s="1">
        <v>0</v>
      </c>
      <c r="M335" s="7" t="s">
        <v>422</v>
      </c>
      <c r="N335" t="s">
        <v>324</v>
      </c>
      <c r="O335" s="168">
        <v>2</v>
      </c>
      <c r="P335">
        <v>2</v>
      </c>
      <c r="Q335">
        <v>1</v>
      </c>
      <c r="R335">
        <v>1</v>
      </c>
      <c r="S335">
        <v>1</v>
      </c>
      <c r="T335">
        <v>0</v>
      </c>
      <c r="U335">
        <v>0</v>
      </c>
      <c r="V335">
        <v>0</v>
      </c>
      <c r="W335">
        <v>0</v>
      </c>
      <c r="X335">
        <v>0</v>
      </c>
      <c r="Y335">
        <v>0</v>
      </c>
      <c r="Z335">
        <v>0</v>
      </c>
      <c r="AA335">
        <v>0</v>
      </c>
      <c r="AB335">
        <v>0</v>
      </c>
      <c r="AC335">
        <v>0</v>
      </c>
      <c r="AD335">
        <v>1</v>
      </c>
    </row>
    <row r="336" spans="1:30" x14ac:dyDescent="0.3">
      <c r="A336" t="s">
        <v>830</v>
      </c>
      <c r="B336" t="s">
        <v>743</v>
      </c>
      <c r="C336" s="19" t="s">
        <v>299</v>
      </c>
      <c r="D336">
        <v>1</v>
      </c>
      <c r="E336">
        <v>31.54936</v>
      </c>
      <c r="F336">
        <v>6.0192459999999999</v>
      </c>
      <c r="G336">
        <v>0</v>
      </c>
      <c r="H336">
        <v>3.15</v>
      </c>
      <c r="I336">
        <v>2.9</v>
      </c>
      <c r="J336" s="1">
        <v>90</v>
      </c>
      <c r="K336" s="1">
        <v>150</v>
      </c>
      <c r="L336" s="1">
        <v>0</v>
      </c>
      <c r="M336" s="7" t="s">
        <v>739</v>
      </c>
      <c r="N336" t="s">
        <v>301</v>
      </c>
      <c r="O336" s="168">
        <v>2</v>
      </c>
      <c r="P336">
        <v>2</v>
      </c>
      <c r="Q336">
        <v>1</v>
      </c>
      <c r="R336">
        <v>1</v>
      </c>
      <c r="S336">
        <v>1</v>
      </c>
      <c r="T336">
        <v>0</v>
      </c>
      <c r="U336">
        <v>0</v>
      </c>
      <c r="V336">
        <v>0</v>
      </c>
      <c r="W336">
        <v>0</v>
      </c>
      <c r="X336">
        <v>0</v>
      </c>
      <c r="Y336">
        <v>0</v>
      </c>
      <c r="Z336">
        <v>0</v>
      </c>
      <c r="AA336">
        <v>0</v>
      </c>
      <c r="AB336">
        <v>0</v>
      </c>
      <c r="AC336">
        <v>0</v>
      </c>
      <c r="AD336">
        <v>1</v>
      </c>
    </row>
    <row r="337" spans="1:30" x14ac:dyDescent="0.3">
      <c r="A337" t="s">
        <v>831</v>
      </c>
      <c r="B337" t="s">
        <v>743</v>
      </c>
      <c r="C337" s="19" t="s">
        <v>308</v>
      </c>
      <c r="D337">
        <v>1</v>
      </c>
      <c r="E337">
        <v>31.54936</v>
      </c>
      <c r="F337">
        <v>6.0192459999999999</v>
      </c>
      <c r="G337">
        <v>0</v>
      </c>
      <c r="H337">
        <v>2.9361299999999999</v>
      </c>
      <c r="I337">
        <v>2.7893859999999999</v>
      </c>
      <c r="J337" s="1">
        <v>180</v>
      </c>
      <c r="K337" s="1">
        <v>180</v>
      </c>
      <c r="L337" s="1">
        <v>0</v>
      </c>
      <c r="M337" s="7" t="s">
        <v>69</v>
      </c>
      <c r="N337" t="s">
        <v>309</v>
      </c>
      <c r="O337" s="168">
        <v>2</v>
      </c>
      <c r="P337">
        <v>2</v>
      </c>
      <c r="Q337">
        <v>1</v>
      </c>
      <c r="R337">
        <v>1</v>
      </c>
      <c r="S337">
        <v>1</v>
      </c>
      <c r="T337">
        <v>0</v>
      </c>
      <c r="U337">
        <v>0</v>
      </c>
      <c r="V337">
        <v>0</v>
      </c>
      <c r="W337">
        <v>0</v>
      </c>
      <c r="X337">
        <v>0</v>
      </c>
      <c r="Y337">
        <v>0</v>
      </c>
      <c r="Z337">
        <v>0</v>
      </c>
      <c r="AA337">
        <v>0</v>
      </c>
      <c r="AB337">
        <v>0</v>
      </c>
      <c r="AC337">
        <v>0</v>
      </c>
      <c r="AD337">
        <v>1</v>
      </c>
    </row>
    <row r="338" spans="1:30" x14ac:dyDescent="0.3">
      <c r="A338" t="s">
        <v>832</v>
      </c>
      <c r="B338" t="s">
        <v>743</v>
      </c>
      <c r="C338" s="19" t="s">
        <v>335</v>
      </c>
      <c r="D338">
        <v>1</v>
      </c>
      <c r="E338">
        <v>29.508880000000001</v>
      </c>
      <c r="F338">
        <v>8.785031</v>
      </c>
      <c r="G338">
        <v>0</v>
      </c>
      <c r="H338">
        <v>1.375</v>
      </c>
      <c r="I338">
        <v>2.9</v>
      </c>
      <c r="J338" s="1">
        <v>90</v>
      </c>
      <c r="K338" s="1">
        <v>-120</v>
      </c>
      <c r="L338" s="1">
        <v>0</v>
      </c>
      <c r="M338" s="7" t="s">
        <v>608</v>
      </c>
      <c r="N338" t="s">
        <v>306</v>
      </c>
      <c r="O338" s="168">
        <v>2</v>
      </c>
      <c r="P338">
        <v>2</v>
      </c>
      <c r="Q338">
        <v>1</v>
      </c>
      <c r="R338">
        <v>1</v>
      </c>
      <c r="S338">
        <v>1</v>
      </c>
      <c r="T338">
        <v>0</v>
      </c>
      <c r="U338">
        <v>0</v>
      </c>
      <c r="V338">
        <v>0</v>
      </c>
      <c r="W338">
        <v>0</v>
      </c>
      <c r="X338">
        <v>0</v>
      </c>
      <c r="Y338">
        <v>0</v>
      </c>
      <c r="Z338">
        <v>0</v>
      </c>
      <c r="AA338">
        <v>0</v>
      </c>
      <c r="AB338">
        <v>0</v>
      </c>
      <c r="AC338">
        <v>0</v>
      </c>
      <c r="AD338">
        <v>1</v>
      </c>
    </row>
    <row r="339" spans="1:30" x14ac:dyDescent="0.3">
      <c r="A339" t="s">
        <v>833</v>
      </c>
      <c r="B339" t="s">
        <v>743</v>
      </c>
      <c r="C339" s="19" t="s">
        <v>315</v>
      </c>
      <c r="D339">
        <v>1</v>
      </c>
      <c r="E339">
        <v>32.849359999999997</v>
      </c>
      <c r="F339">
        <v>8.2709119999999992</v>
      </c>
      <c r="G339">
        <v>0</v>
      </c>
      <c r="H339">
        <v>3.15</v>
      </c>
      <c r="I339">
        <v>2.9</v>
      </c>
      <c r="J339" s="1">
        <v>90</v>
      </c>
      <c r="K339" s="1">
        <v>150</v>
      </c>
      <c r="L339" s="1">
        <v>0</v>
      </c>
      <c r="M339" s="7" t="s">
        <v>303</v>
      </c>
      <c r="N339" t="s">
        <v>301</v>
      </c>
      <c r="O339" s="168">
        <v>2</v>
      </c>
      <c r="P339">
        <v>2</v>
      </c>
      <c r="Q339">
        <v>1</v>
      </c>
      <c r="R339">
        <v>1</v>
      </c>
      <c r="S339">
        <v>1</v>
      </c>
      <c r="T339">
        <v>0</v>
      </c>
      <c r="U339">
        <v>0</v>
      </c>
      <c r="V339">
        <v>0</v>
      </c>
      <c r="W339">
        <v>0</v>
      </c>
      <c r="X339">
        <v>0</v>
      </c>
      <c r="Y339">
        <v>0</v>
      </c>
      <c r="Z339">
        <v>0</v>
      </c>
      <c r="AA339">
        <v>0</v>
      </c>
      <c r="AB339">
        <v>0</v>
      </c>
      <c r="AC339">
        <v>0</v>
      </c>
      <c r="AD339">
        <v>1</v>
      </c>
    </row>
    <row r="340" spans="1:30" x14ac:dyDescent="0.3">
      <c r="A340" t="s">
        <v>834</v>
      </c>
      <c r="B340" t="s">
        <v>743</v>
      </c>
      <c r="C340" s="19" t="s">
        <v>335</v>
      </c>
      <c r="D340">
        <v>1</v>
      </c>
      <c r="E340">
        <v>29.508880000000001</v>
      </c>
      <c r="F340">
        <v>8.785031</v>
      </c>
      <c r="G340">
        <v>0</v>
      </c>
      <c r="H340">
        <v>1.2250000000000001</v>
      </c>
      <c r="I340">
        <v>2.9</v>
      </c>
      <c r="J340" s="1">
        <v>90</v>
      </c>
      <c r="K340" s="1">
        <v>60</v>
      </c>
      <c r="L340" s="1">
        <v>0</v>
      </c>
      <c r="M340" s="7" t="s">
        <v>444</v>
      </c>
      <c r="N340" t="s">
        <v>306</v>
      </c>
      <c r="O340" s="168">
        <v>2</v>
      </c>
      <c r="P340">
        <v>2</v>
      </c>
      <c r="Q340">
        <v>1</v>
      </c>
      <c r="R340">
        <v>1</v>
      </c>
      <c r="S340">
        <v>1</v>
      </c>
      <c r="T340">
        <v>0</v>
      </c>
      <c r="U340">
        <v>0</v>
      </c>
      <c r="V340">
        <v>0</v>
      </c>
      <c r="W340">
        <v>0</v>
      </c>
      <c r="X340">
        <v>0</v>
      </c>
      <c r="Y340">
        <v>0</v>
      </c>
      <c r="Z340">
        <v>0</v>
      </c>
      <c r="AA340">
        <v>0</v>
      </c>
      <c r="AB340">
        <v>0</v>
      </c>
      <c r="AC340">
        <v>0</v>
      </c>
      <c r="AD340">
        <v>1</v>
      </c>
    </row>
    <row r="341" spans="1:30" x14ac:dyDescent="0.3">
      <c r="A341" t="s">
        <v>835</v>
      </c>
      <c r="B341" t="s">
        <v>300</v>
      </c>
      <c r="C341" s="19" t="s">
        <v>315</v>
      </c>
      <c r="D341">
        <v>1</v>
      </c>
      <c r="E341">
        <v>33.474359999999997</v>
      </c>
      <c r="F341">
        <v>9.3534439999999996</v>
      </c>
      <c r="G341">
        <v>0</v>
      </c>
      <c r="H341">
        <v>0.375</v>
      </c>
      <c r="I341">
        <v>2.9</v>
      </c>
      <c r="J341" s="1">
        <v>90</v>
      </c>
      <c r="K341" s="1">
        <v>-30</v>
      </c>
      <c r="L341" s="1">
        <v>0</v>
      </c>
      <c r="M341" s="7" t="s">
        <v>297</v>
      </c>
      <c r="N341" t="s">
        <v>301</v>
      </c>
      <c r="O341" s="168">
        <v>2</v>
      </c>
      <c r="P341">
        <v>2</v>
      </c>
      <c r="Q341">
        <v>1</v>
      </c>
      <c r="R341">
        <v>1</v>
      </c>
      <c r="S341">
        <v>1</v>
      </c>
      <c r="T341">
        <v>0</v>
      </c>
      <c r="U341">
        <v>0</v>
      </c>
      <c r="V341">
        <v>0</v>
      </c>
      <c r="W341">
        <v>0</v>
      </c>
      <c r="X341">
        <v>0</v>
      </c>
      <c r="Y341">
        <v>0</v>
      </c>
      <c r="Z341">
        <v>0</v>
      </c>
      <c r="AA341">
        <v>0</v>
      </c>
      <c r="AB341">
        <v>0</v>
      </c>
      <c r="AC341">
        <v>0</v>
      </c>
      <c r="AD341">
        <v>1</v>
      </c>
    </row>
    <row r="342" spans="1:30" x14ac:dyDescent="0.3">
      <c r="A342" t="s">
        <v>836</v>
      </c>
      <c r="B342" t="s">
        <v>300</v>
      </c>
      <c r="C342" s="19" t="s">
        <v>335</v>
      </c>
      <c r="D342">
        <v>1</v>
      </c>
      <c r="E342">
        <v>31.54936</v>
      </c>
      <c r="F342">
        <v>6.0192459999999999</v>
      </c>
      <c r="G342">
        <v>0</v>
      </c>
      <c r="H342">
        <v>2.6</v>
      </c>
      <c r="I342">
        <v>2.9</v>
      </c>
      <c r="J342" s="1">
        <v>90</v>
      </c>
      <c r="K342" s="1">
        <v>60</v>
      </c>
      <c r="L342" s="1">
        <v>0</v>
      </c>
      <c r="M342" s="7" t="s">
        <v>743</v>
      </c>
      <c r="N342" t="s">
        <v>301</v>
      </c>
      <c r="O342" s="168">
        <v>2</v>
      </c>
      <c r="P342">
        <v>2</v>
      </c>
      <c r="Q342">
        <v>1</v>
      </c>
      <c r="R342">
        <v>1</v>
      </c>
      <c r="S342">
        <v>1</v>
      </c>
      <c r="T342">
        <v>0</v>
      </c>
      <c r="U342">
        <v>0</v>
      </c>
      <c r="V342">
        <v>0</v>
      </c>
      <c r="W342">
        <v>0</v>
      </c>
      <c r="X342">
        <v>0</v>
      </c>
      <c r="Y342">
        <v>0</v>
      </c>
      <c r="Z342">
        <v>0</v>
      </c>
      <c r="AA342">
        <v>0</v>
      </c>
      <c r="AB342">
        <v>0</v>
      </c>
      <c r="AC342">
        <v>0</v>
      </c>
      <c r="AD342">
        <v>1</v>
      </c>
    </row>
    <row r="343" spans="1:30" x14ac:dyDescent="0.3">
      <c r="A343" t="s">
        <v>838</v>
      </c>
      <c r="B343" t="s">
        <v>300</v>
      </c>
      <c r="C343" s="19" t="s">
        <v>308</v>
      </c>
      <c r="D343">
        <v>1</v>
      </c>
      <c r="E343">
        <v>33.281410999999999</v>
      </c>
      <c r="F343">
        <v>5.0192459999999999</v>
      </c>
      <c r="G343">
        <v>0</v>
      </c>
      <c r="H343">
        <v>2.5489220000000001</v>
      </c>
      <c r="I343">
        <v>3.0208849999999998</v>
      </c>
      <c r="J343" s="1">
        <v>180</v>
      </c>
      <c r="K343" s="1">
        <v>180</v>
      </c>
      <c r="L343" s="1">
        <v>0</v>
      </c>
      <c r="M343" s="7" t="s">
        <v>69</v>
      </c>
      <c r="N343" t="s">
        <v>309</v>
      </c>
      <c r="O343" s="168">
        <v>2</v>
      </c>
      <c r="P343">
        <v>2</v>
      </c>
      <c r="Q343">
        <v>1</v>
      </c>
      <c r="R343">
        <v>1</v>
      </c>
      <c r="S343">
        <v>1</v>
      </c>
      <c r="T343">
        <v>0</v>
      </c>
      <c r="U343">
        <v>0</v>
      </c>
      <c r="V343">
        <v>0</v>
      </c>
      <c r="W343">
        <v>0</v>
      </c>
      <c r="X343">
        <v>0</v>
      </c>
      <c r="Y343">
        <v>0</v>
      </c>
      <c r="Z343">
        <v>0</v>
      </c>
      <c r="AA343">
        <v>0</v>
      </c>
      <c r="AB343">
        <v>0</v>
      </c>
      <c r="AC343">
        <v>0</v>
      </c>
      <c r="AD343">
        <v>1</v>
      </c>
    </row>
    <row r="344" spans="1:30" x14ac:dyDescent="0.3">
      <c r="A344" t="s">
        <v>839</v>
      </c>
      <c r="B344" t="s">
        <v>300</v>
      </c>
      <c r="C344" s="19" t="s">
        <v>228</v>
      </c>
      <c r="D344">
        <v>1</v>
      </c>
      <c r="E344">
        <v>35.206411000000003</v>
      </c>
      <c r="F344">
        <v>8.3534439999999996</v>
      </c>
      <c r="G344">
        <v>0</v>
      </c>
      <c r="H344">
        <v>2.0750000000000002</v>
      </c>
      <c r="I344">
        <v>2.9</v>
      </c>
      <c r="J344" s="1">
        <v>90</v>
      </c>
      <c r="K344" s="1">
        <v>-120</v>
      </c>
      <c r="L344" s="1">
        <v>0</v>
      </c>
      <c r="M344" s="7" t="s">
        <v>464</v>
      </c>
      <c r="N344" t="s">
        <v>301</v>
      </c>
      <c r="O344" s="168">
        <v>2</v>
      </c>
      <c r="P344">
        <v>2</v>
      </c>
      <c r="Q344">
        <v>1</v>
      </c>
      <c r="R344">
        <v>1</v>
      </c>
      <c r="S344">
        <v>1</v>
      </c>
      <c r="T344">
        <v>0</v>
      </c>
      <c r="U344">
        <v>0</v>
      </c>
      <c r="V344">
        <v>0</v>
      </c>
      <c r="W344">
        <v>0</v>
      </c>
      <c r="X344">
        <v>0</v>
      </c>
      <c r="Y344">
        <v>0</v>
      </c>
      <c r="Z344">
        <v>0</v>
      </c>
      <c r="AA344">
        <v>0</v>
      </c>
      <c r="AB344">
        <v>0</v>
      </c>
      <c r="AC344">
        <v>0</v>
      </c>
      <c r="AD344">
        <v>1</v>
      </c>
    </row>
    <row r="345" spans="1:30" x14ac:dyDescent="0.3">
      <c r="A345" t="s">
        <v>841</v>
      </c>
      <c r="B345" t="s">
        <v>300</v>
      </c>
      <c r="C345" s="19" t="s">
        <v>299</v>
      </c>
      <c r="D345">
        <v>1</v>
      </c>
      <c r="E345">
        <v>31.54936</v>
      </c>
      <c r="F345">
        <v>6.0192459999999999</v>
      </c>
      <c r="G345">
        <v>0</v>
      </c>
      <c r="H345">
        <v>2</v>
      </c>
      <c r="I345">
        <v>2.9</v>
      </c>
      <c r="J345" s="1">
        <v>90</v>
      </c>
      <c r="K345" s="1">
        <v>-30</v>
      </c>
      <c r="L345" s="1">
        <v>0</v>
      </c>
      <c r="M345" s="7" t="s">
        <v>739</v>
      </c>
      <c r="N345" t="s">
        <v>301</v>
      </c>
      <c r="O345" s="168">
        <v>2</v>
      </c>
      <c r="P345">
        <v>2</v>
      </c>
      <c r="Q345">
        <v>1</v>
      </c>
      <c r="R345">
        <v>1</v>
      </c>
      <c r="S345">
        <v>1</v>
      </c>
      <c r="T345">
        <v>0</v>
      </c>
      <c r="U345">
        <v>0</v>
      </c>
      <c r="V345">
        <v>0</v>
      </c>
      <c r="W345">
        <v>0</v>
      </c>
      <c r="X345">
        <v>0</v>
      </c>
      <c r="Y345">
        <v>0</v>
      </c>
      <c r="Z345">
        <v>0</v>
      </c>
      <c r="AA345">
        <v>0</v>
      </c>
      <c r="AB345">
        <v>0</v>
      </c>
      <c r="AC345">
        <v>0</v>
      </c>
      <c r="AD345">
        <v>1</v>
      </c>
    </row>
    <row r="346" spans="1:30" x14ac:dyDescent="0.3">
      <c r="A346" t="s">
        <v>843</v>
      </c>
      <c r="B346" t="s">
        <v>300</v>
      </c>
      <c r="C346" s="19" t="s">
        <v>228</v>
      </c>
      <c r="D346">
        <v>1</v>
      </c>
      <c r="E346">
        <v>34.168911000000001</v>
      </c>
      <c r="F346">
        <v>6.5564410000000004</v>
      </c>
      <c r="G346">
        <v>0</v>
      </c>
      <c r="H346">
        <v>1.7749999999999999</v>
      </c>
      <c r="I346">
        <v>2.9</v>
      </c>
      <c r="J346" s="1">
        <v>90</v>
      </c>
      <c r="K346" s="1">
        <v>-120</v>
      </c>
      <c r="L346" s="1">
        <v>0</v>
      </c>
      <c r="M346" s="7" t="s">
        <v>805</v>
      </c>
      <c r="N346" t="s">
        <v>301</v>
      </c>
      <c r="O346" s="168">
        <v>2</v>
      </c>
      <c r="P346">
        <v>2</v>
      </c>
      <c r="Q346">
        <v>1</v>
      </c>
      <c r="R346">
        <v>1</v>
      </c>
      <c r="S346">
        <v>1</v>
      </c>
      <c r="T346">
        <v>0</v>
      </c>
      <c r="U346">
        <v>0</v>
      </c>
      <c r="V346">
        <v>0</v>
      </c>
      <c r="W346">
        <v>0</v>
      </c>
      <c r="X346">
        <v>0</v>
      </c>
      <c r="Y346">
        <v>0</v>
      </c>
      <c r="Z346">
        <v>0</v>
      </c>
      <c r="AA346">
        <v>0</v>
      </c>
      <c r="AB346">
        <v>0</v>
      </c>
      <c r="AC346">
        <v>0</v>
      </c>
      <c r="AD346">
        <v>1</v>
      </c>
    </row>
    <row r="347" spans="1:30" x14ac:dyDescent="0.3">
      <c r="A347" t="s">
        <v>844</v>
      </c>
      <c r="B347" t="s">
        <v>300</v>
      </c>
      <c r="C347" s="19" t="s">
        <v>322</v>
      </c>
      <c r="D347">
        <v>1</v>
      </c>
      <c r="E347">
        <v>33.474359999999997</v>
      </c>
      <c r="F347">
        <v>9.3534439999999996</v>
      </c>
      <c r="G347">
        <v>2.9</v>
      </c>
      <c r="H347">
        <v>2.5489220000000001</v>
      </c>
      <c r="I347">
        <v>3.0208849999999998</v>
      </c>
      <c r="J347" s="1">
        <v>0</v>
      </c>
      <c r="K347" s="1">
        <v>180</v>
      </c>
      <c r="L347" s="1">
        <v>0</v>
      </c>
      <c r="M347" s="7" t="s">
        <v>418</v>
      </c>
      <c r="N347" t="s">
        <v>324</v>
      </c>
      <c r="O347" s="168">
        <v>2</v>
      </c>
      <c r="P347">
        <v>2</v>
      </c>
      <c r="Q347">
        <v>1</v>
      </c>
      <c r="R347">
        <v>1</v>
      </c>
      <c r="S347">
        <v>1</v>
      </c>
      <c r="T347">
        <v>0</v>
      </c>
      <c r="U347">
        <v>0</v>
      </c>
      <c r="V347">
        <v>0</v>
      </c>
      <c r="W347">
        <v>0</v>
      </c>
      <c r="X347">
        <v>0</v>
      </c>
      <c r="Y347">
        <v>0</v>
      </c>
      <c r="Z347">
        <v>0</v>
      </c>
      <c r="AA347">
        <v>0</v>
      </c>
      <c r="AB347">
        <v>0</v>
      </c>
      <c r="AC347">
        <v>0</v>
      </c>
      <c r="AD347">
        <v>1</v>
      </c>
    </row>
    <row r="348" spans="1:30" x14ac:dyDescent="0.3">
      <c r="A348" t="s">
        <v>845</v>
      </c>
      <c r="B348" t="s">
        <v>300</v>
      </c>
      <c r="C348" s="19" t="s">
        <v>335</v>
      </c>
      <c r="D348">
        <v>1</v>
      </c>
      <c r="E348">
        <v>33.474359999999997</v>
      </c>
      <c r="F348">
        <v>9.3534439999999996</v>
      </c>
      <c r="G348">
        <v>0</v>
      </c>
      <c r="H348">
        <v>1.25</v>
      </c>
      <c r="I348">
        <v>2.9</v>
      </c>
      <c r="J348" s="1">
        <v>90</v>
      </c>
      <c r="K348" s="1">
        <v>-120</v>
      </c>
      <c r="L348" s="1">
        <v>0</v>
      </c>
      <c r="M348" s="7" t="s">
        <v>303</v>
      </c>
      <c r="N348" t="s">
        <v>301</v>
      </c>
      <c r="O348" s="168">
        <v>2</v>
      </c>
      <c r="P348">
        <v>2</v>
      </c>
      <c r="Q348">
        <v>1</v>
      </c>
      <c r="R348">
        <v>1</v>
      </c>
      <c r="S348">
        <v>1</v>
      </c>
      <c r="T348">
        <v>0</v>
      </c>
      <c r="U348">
        <v>0</v>
      </c>
      <c r="V348">
        <v>0</v>
      </c>
      <c r="W348">
        <v>0</v>
      </c>
      <c r="X348">
        <v>0</v>
      </c>
      <c r="Y348">
        <v>0</v>
      </c>
      <c r="Z348">
        <v>0</v>
      </c>
      <c r="AA348">
        <v>0</v>
      </c>
      <c r="AB348">
        <v>0</v>
      </c>
      <c r="AC348">
        <v>0</v>
      </c>
      <c r="AD348">
        <v>1</v>
      </c>
    </row>
    <row r="349" spans="1:30" x14ac:dyDescent="0.3">
      <c r="A349" t="s">
        <v>847</v>
      </c>
      <c r="B349" t="s">
        <v>300</v>
      </c>
      <c r="C349" s="19" t="s">
        <v>315</v>
      </c>
      <c r="D349">
        <v>1</v>
      </c>
      <c r="E349">
        <v>35.206411000000003</v>
      </c>
      <c r="F349">
        <v>8.3534439999999996</v>
      </c>
      <c r="G349">
        <v>0</v>
      </c>
      <c r="H349">
        <v>1.625</v>
      </c>
      <c r="I349">
        <v>2.9</v>
      </c>
      <c r="J349" s="1">
        <v>90</v>
      </c>
      <c r="K349" s="1">
        <v>150</v>
      </c>
      <c r="L349" s="1">
        <v>0</v>
      </c>
      <c r="M349" s="7" t="s">
        <v>311</v>
      </c>
      <c r="N349" t="s">
        <v>301</v>
      </c>
      <c r="O349" s="168">
        <v>2</v>
      </c>
      <c r="P349">
        <v>2</v>
      </c>
      <c r="Q349">
        <v>1</v>
      </c>
      <c r="R349">
        <v>1</v>
      </c>
      <c r="S349">
        <v>1</v>
      </c>
      <c r="T349">
        <v>0</v>
      </c>
      <c r="U349">
        <v>0</v>
      </c>
      <c r="V349">
        <v>0</v>
      </c>
      <c r="W349">
        <v>0</v>
      </c>
      <c r="X349">
        <v>0</v>
      </c>
      <c r="Y349">
        <v>0</v>
      </c>
      <c r="Z349">
        <v>0</v>
      </c>
      <c r="AA349">
        <v>0</v>
      </c>
      <c r="AB349">
        <v>0</v>
      </c>
      <c r="AC349">
        <v>0</v>
      </c>
      <c r="AD349">
        <v>1</v>
      </c>
    </row>
    <row r="350" spans="1:30" x14ac:dyDescent="0.3">
      <c r="A350" t="s">
        <v>849</v>
      </c>
      <c r="B350" t="s">
        <v>303</v>
      </c>
      <c r="C350" s="19" t="s">
        <v>322</v>
      </c>
      <c r="D350">
        <v>1</v>
      </c>
      <c r="E350">
        <v>32.849359999999997</v>
      </c>
      <c r="F350">
        <v>8.2709119999999992</v>
      </c>
      <c r="G350">
        <v>2.9</v>
      </c>
      <c r="H350">
        <v>2.2288790000000001</v>
      </c>
      <c r="I350">
        <v>1.766583</v>
      </c>
      <c r="J350" s="1">
        <v>180</v>
      </c>
      <c r="K350" s="1">
        <v>180</v>
      </c>
      <c r="L350" s="1">
        <v>0</v>
      </c>
      <c r="M350" s="7" t="s">
        <v>414</v>
      </c>
      <c r="N350" t="s">
        <v>324</v>
      </c>
      <c r="O350" s="168">
        <v>2</v>
      </c>
      <c r="P350">
        <v>2</v>
      </c>
      <c r="Q350">
        <v>1</v>
      </c>
      <c r="R350">
        <v>1</v>
      </c>
      <c r="S350">
        <v>1</v>
      </c>
      <c r="T350">
        <v>0</v>
      </c>
      <c r="U350">
        <v>0</v>
      </c>
      <c r="V350">
        <v>0</v>
      </c>
      <c r="W350">
        <v>0</v>
      </c>
      <c r="X350">
        <v>0</v>
      </c>
      <c r="Y350">
        <v>0</v>
      </c>
      <c r="Z350">
        <v>0</v>
      </c>
      <c r="AA350">
        <v>0</v>
      </c>
      <c r="AB350">
        <v>0</v>
      </c>
      <c r="AC350">
        <v>0</v>
      </c>
      <c r="AD350">
        <v>1</v>
      </c>
    </row>
    <row r="351" spans="1:30" x14ac:dyDescent="0.3">
      <c r="A351" t="s">
        <v>850</v>
      </c>
      <c r="B351" t="s">
        <v>303</v>
      </c>
      <c r="C351" s="19" t="s">
        <v>335</v>
      </c>
      <c r="D351">
        <v>1</v>
      </c>
      <c r="E351">
        <v>30.733879999999999</v>
      </c>
      <c r="F351">
        <v>10.906793</v>
      </c>
      <c r="G351">
        <v>0</v>
      </c>
      <c r="H351">
        <v>1.2250000000000001</v>
      </c>
      <c r="I351">
        <v>2.9</v>
      </c>
      <c r="J351" s="1">
        <v>90</v>
      </c>
      <c r="K351" s="1">
        <v>-120</v>
      </c>
      <c r="L351" s="1">
        <v>0</v>
      </c>
      <c r="M351" s="7" t="s">
        <v>444</v>
      </c>
      <c r="N351" t="s">
        <v>306</v>
      </c>
      <c r="O351" s="168">
        <v>2</v>
      </c>
      <c r="P351">
        <v>2</v>
      </c>
      <c r="Q351">
        <v>1</v>
      </c>
      <c r="R351">
        <v>1</v>
      </c>
      <c r="S351">
        <v>1</v>
      </c>
      <c r="T351">
        <v>0</v>
      </c>
      <c r="U351">
        <v>0</v>
      </c>
      <c r="V351">
        <v>0</v>
      </c>
      <c r="W351">
        <v>0</v>
      </c>
      <c r="X351">
        <v>0</v>
      </c>
      <c r="Y351">
        <v>0</v>
      </c>
      <c r="Z351">
        <v>0</v>
      </c>
      <c r="AA351">
        <v>0</v>
      </c>
      <c r="AB351">
        <v>0</v>
      </c>
      <c r="AC351">
        <v>0</v>
      </c>
      <c r="AD351">
        <v>1</v>
      </c>
    </row>
    <row r="352" spans="1:30" x14ac:dyDescent="0.3">
      <c r="A352" t="s">
        <v>851</v>
      </c>
      <c r="B352" t="s">
        <v>303</v>
      </c>
      <c r="C352" s="19" t="s">
        <v>315</v>
      </c>
      <c r="D352">
        <v>1</v>
      </c>
      <c r="E352">
        <v>30.746379999999998</v>
      </c>
      <c r="F352">
        <v>10.928444000000001</v>
      </c>
      <c r="G352">
        <v>0</v>
      </c>
      <c r="H352">
        <v>3.15</v>
      </c>
      <c r="I352">
        <v>2.9</v>
      </c>
      <c r="J352" s="1">
        <v>90</v>
      </c>
      <c r="K352" s="1">
        <v>-30</v>
      </c>
      <c r="L352" s="1">
        <v>0</v>
      </c>
      <c r="M352" s="7" t="s">
        <v>297</v>
      </c>
      <c r="N352" t="s">
        <v>301</v>
      </c>
      <c r="O352" s="168">
        <v>2</v>
      </c>
      <c r="P352">
        <v>2</v>
      </c>
      <c r="Q352">
        <v>1</v>
      </c>
      <c r="R352">
        <v>1</v>
      </c>
      <c r="S352">
        <v>1</v>
      </c>
      <c r="T352">
        <v>0</v>
      </c>
      <c r="U352">
        <v>0</v>
      </c>
      <c r="V352">
        <v>0</v>
      </c>
      <c r="W352">
        <v>0</v>
      </c>
      <c r="X352">
        <v>0</v>
      </c>
      <c r="Y352">
        <v>0</v>
      </c>
      <c r="Z352">
        <v>0</v>
      </c>
      <c r="AA352">
        <v>0</v>
      </c>
      <c r="AB352">
        <v>0</v>
      </c>
      <c r="AC352">
        <v>0</v>
      </c>
      <c r="AD352">
        <v>1</v>
      </c>
    </row>
    <row r="353" spans="1:30" x14ac:dyDescent="0.3">
      <c r="A353" t="s">
        <v>852</v>
      </c>
      <c r="B353" t="s">
        <v>303</v>
      </c>
      <c r="C353" s="19" t="s">
        <v>228</v>
      </c>
      <c r="D353">
        <v>1</v>
      </c>
      <c r="E353">
        <v>33.474359999999997</v>
      </c>
      <c r="F353">
        <v>9.3534439999999996</v>
      </c>
      <c r="G353">
        <v>0</v>
      </c>
      <c r="H353">
        <v>1.25</v>
      </c>
      <c r="I353">
        <v>2.9</v>
      </c>
      <c r="J353" s="1">
        <v>90</v>
      </c>
      <c r="K353" s="1">
        <v>-120</v>
      </c>
      <c r="L353" s="1">
        <v>0</v>
      </c>
      <c r="M353" s="7" t="s">
        <v>300</v>
      </c>
      <c r="N353" t="s">
        <v>301</v>
      </c>
      <c r="O353" s="168">
        <v>2</v>
      </c>
      <c r="P353">
        <v>2</v>
      </c>
      <c r="Q353">
        <v>1</v>
      </c>
      <c r="R353">
        <v>1</v>
      </c>
      <c r="S353">
        <v>1</v>
      </c>
      <c r="T353">
        <v>0</v>
      </c>
      <c r="U353">
        <v>0</v>
      </c>
      <c r="V353">
        <v>0</v>
      </c>
      <c r="W353">
        <v>0</v>
      </c>
      <c r="X353">
        <v>0</v>
      </c>
      <c r="Y353">
        <v>0</v>
      </c>
      <c r="Z353">
        <v>0</v>
      </c>
      <c r="AA353">
        <v>0</v>
      </c>
      <c r="AB353">
        <v>0</v>
      </c>
      <c r="AC353">
        <v>0</v>
      </c>
      <c r="AD353">
        <v>1</v>
      </c>
    </row>
    <row r="354" spans="1:30" x14ac:dyDescent="0.3">
      <c r="A354" t="s">
        <v>854</v>
      </c>
      <c r="B354" t="s">
        <v>303</v>
      </c>
      <c r="C354" s="19" t="s">
        <v>308</v>
      </c>
      <c r="D354">
        <v>1</v>
      </c>
      <c r="E354">
        <v>32.849359999999997</v>
      </c>
      <c r="F354">
        <v>8.2709119999999992</v>
      </c>
      <c r="G354">
        <v>0</v>
      </c>
      <c r="H354">
        <v>2.2288790000000001</v>
      </c>
      <c r="I354">
        <v>1.766583</v>
      </c>
      <c r="J354" s="1">
        <v>180</v>
      </c>
      <c r="K354" s="1">
        <v>180</v>
      </c>
      <c r="L354" s="1">
        <v>0</v>
      </c>
      <c r="M354" s="7" t="s">
        <v>69</v>
      </c>
      <c r="N354" t="s">
        <v>309</v>
      </c>
      <c r="O354" s="168">
        <v>2</v>
      </c>
      <c r="P354">
        <v>2</v>
      </c>
      <c r="Q354">
        <v>1</v>
      </c>
      <c r="R354">
        <v>1</v>
      </c>
      <c r="S354">
        <v>1</v>
      </c>
      <c r="T354">
        <v>0</v>
      </c>
      <c r="U354">
        <v>0</v>
      </c>
      <c r="V354">
        <v>0</v>
      </c>
      <c r="W354">
        <v>0</v>
      </c>
      <c r="X354">
        <v>0</v>
      </c>
      <c r="Y354">
        <v>0</v>
      </c>
      <c r="Z354">
        <v>0</v>
      </c>
      <c r="AA354">
        <v>0</v>
      </c>
      <c r="AB354">
        <v>0</v>
      </c>
      <c r="AC354">
        <v>0</v>
      </c>
      <c r="AD354">
        <v>1</v>
      </c>
    </row>
    <row r="355" spans="1:30" x14ac:dyDescent="0.3">
      <c r="A355" t="s">
        <v>855</v>
      </c>
      <c r="B355" t="s">
        <v>303</v>
      </c>
      <c r="C355" s="19" t="s">
        <v>335</v>
      </c>
      <c r="D355">
        <v>1</v>
      </c>
      <c r="E355">
        <v>30.746379999999998</v>
      </c>
      <c r="F355">
        <v>10.928444000000001</v>
      </c>
      <c r="G355">
        <v>0</v>
      </c>
      <c r="H355">
        <v>2.5000000000000001E-2</v>
      </c>
      <c r="I355">
        <v>2.9</v>
      </c>
      <c r="J355" s="1">
        <v>90</v>
      </c>
      <c r="K355" s="1">
        <v>-120</v>
      </c>
      <c r="L355" s="1">
        <v>0</v>
      </c>
      <c r="M355" s="7" t="s">
        <v>10</v>
      </c>
      <c r="N355" t="s">
        <v>316</v>
      </c>
      <c r="O355" s="168">
        <v>2</v>
      </c>
      <c r="P355">
        <v>2</v>
      </c>
      <c r="Q355">
        <v>1</v>
      </c>
      <c r="R355">
        <v>0.5</v>
      </c>
      <c r="S355">
        <v>1</v>
      </c>
      <c r="T355">
        <v>0</v>
      </c>
      <c r="U355">
        <v>0</v>
      </c>
      <c r="V355">
        <v>0</v>
      </c>
      <c r="W355">
        <v>0</v>
      </c>
      <c r="X355">
        <v>0</v>
      </c>
      <c r="Y355">
        <v>0</v>
      </c>
      <c r="Z355">
        <v>0</v>
      </c>
      <c r="AA355">
        <v>0</v>
      </c>
      <c r="AB355">
        <v>0</v>
      </c>
      <c r="AC355">
        <v>0</v>
      </c>
      <c r="AD355">
        <v>1</v>
      </c>
    </row>
    <row r="356" spans="1:30" x14ac:dyDescent="0.3">
      <c r="A356" t="s">
        <v>856</v>
      </c>
      <c r="B356" t="s">
        <v>303</v>
      </c>
      <c r="C356" s="19" t="s">
        <v>299</v>
      </c>
      <c r="D356">
        <v>1</v>
      </c>
      <c r="E356">
        <v>32.849359999999997</v>
      </c>
      <c r="F356">
        <v>8.2709119999999992</v>
      </c>
      <c r="G356">
        <v>0</v>
      </c>
      <c r="H356">
        <v>3.15</v>
      </c>
      <c r="I356">
        <v>2.9</v>
      </c>
      <c r="J356" s="1">
        <v>90</v>
      </c>
      <c r="K356" s="1">
        <v>150</v>
      </c>
      <c r="L356" s="1">
        <v>0</v>
      </c>
      <c r="M356" s="7" t="s">
        <v>743</v>
      </c>
      <c r="N356" t="s">
        <v>301</v>
      </c>
      <c r="O356" s="168">
        <v>2</v>
      </c>
      <c r="P356">
        <v>2</v>
      </c>
      <c r="Q356">
        <v>1</v>
      </c>
      <c r="R356">
        <v>1</v>
      </c>
      <c r="S356">
        <v>1</v>
      </c>
      <c r="T356">
        <v>0</v>
      </c>
      <c r="U356">
        <v>0</v>
      </c>
      <c r="V356">
        <v>0</v>
      </c>
      <c r="W356">
        <v>0</v>
      </c>
      <c r="X356">
        <v>0</v>
      </c>
      <c r="Y356">
        <v>0</v>
      </c>
      <c r="Z356">
        <v>0</v>
      </c>
      <c r="AA356">
        <v>0</v>
      </c>
      <c r="AB356">
        <v>0</v>
      </c>
      <c r="AC356">
        <v>0</v>
      </c>
      <c r="AD356">
        <v>1</v>
      </c>
    </row>
    <row r="357" spans="1:30" x14ac:dyDescent="0.3">
      <c r="A357" t="s">
        <v>857</v>
      </c>
      <c r="B357" t="s">
        <v>323</v>
      </c>
      <c r="C357" s="19" t="s">
        <v>299</v>
      </c>
      <c r="D357">
        <v>1</v>
      </c>
      <c r="E357">
        <v>30.746379999999998</v>
      </c>
      <c r="F357">
        <v>10.928444000000001</v>
      </c>
      <c r="G357">
        <v>2.9</v>
      </c>
      <c r="H357">
        <v>3.15</v>
      </c>
      <c r="I357">
        <v>2.9</v>
      </c>
      <c r="J357" s="1">
        <v>90</v>
      </c>
      <c r="K357" s="1">
        <v>-30</v>
      </c>
      <c r="L357" s="1">
        <v>0</v>
      </c>
      <c r="M357" s="7" t="s">
        <v>414</v>
      </c>
      <c r="N357" t="s">
        <v>301</v>
      </c>
      <c r="O357" s="168">
        <v>2</v>
      </c>
      <c r="P357">
        <v>2</v>
      </c>
      <c r="Q357">
        <v>1</v>
      </c>
      <c r="R357">
        <v>1</v>
      </c>
      <c r="S357">
        <v>1</v>
      </c>
      <c r="T357">
        <v>0</v>
      </c>
      <c r="U357">
        <v>0</v>
      </c>
      <c r="V357">
        <v>0</v>
      </c>
      <c r="W357">
        <v>0</v>
      </c>
      <c r="X357">
        <v>0</v>
      </c>
      <c r="Y357">
        <v>0</v>
      </c>
      <c r="Z357">
        <v>0</v>
      </c>
      <c r="AA357">
        <v>0</v>
      </c>
      <c r="AB357">
        <v>0</v>
      </c>
      <c r="AC357">
        <v>0</v>
      </c>
      <c r="AD357">
        <v>1</v>
      </c>
    </row>
    <row r="358" spans="1:30" x14ac:dyDescent="0.3">
      <c r="A358" t="s">
        <v>858</v>
      </c>
      <c r="B358" t="s">
        <v>323</v>
      </c>
      <c r="C358" s="19" t="s">
        <v>315</v>
      </c>
      <c r="D358">
        <v>1</v>
      </c>
      <c r="E358">
        <v>34.799120000000002</v>
      </c>
      <c r="F358">
        <v>10.897995</v>
      </c>
      <c r="G358">
        <v>2.9</v>
      </c>
      <c r="H358">
        <v>0.375</v>
      </c>
      <c r="I358">
        <v>2.9</v>
      </c>
      <c r="J358" s="1">
        <v>90</v>
      </c>
      <c r="K358" s="1">
        <v>150</v>
      </c>
      <c r="L358" s="1">
        <v>0</v>
      </c>
      <c r="M358" s="7" t="s">
        <v>653</v>
      </c>
      <c r="N358" t="s">
        <v>301</v>
      </c>
      <c r="O358" s="168">
        <v>2</v>
      </c>
      <c r="P358">
        <v>2</v>
      </c>
      <c r="Q358">
        <v>1</v>
      </c>
      <c r="R358">
        <v>1</v>
      </c>
      <c r="S358">
        <v>1</v>
      </c>
      <c r="T358">
        <v>0</v>
      </c>
      <c r="U358">
        <v>0</v>
      </c>
      <c r="V358">
        <v>0</v>
      </c>
      <c r="W358">
        <v>0</v>
      </c>
      <c r="X358">
        <v>0</v>
      </c>
      <c r="Y358">
        <v>0</v>
      </c>
      <c r="Z358">
        <v>0</v>
      </c>
      <c r="AA358">
        <v>0</v>
      </c>
      <c r="AB358">
        <v>0</v>
      </c>
      <c r="AC358">
        <v>0</v>
      </c>
      <c r="AD358">
        <v>1</v>
      </c>
    </row>
    <row r="359" spans="1:30" x14ac:dyDescent="0.3">
      <c r="A359" t="s">
        <v>859</v>
      </c>
      <c r="B359" t="s">
        <v>323</v>
      </c>
      <c r="C359" s="19" t="s">
        <v>335</v>
      </c>
      <c r="D359">
        <v>1</v>
      </c>
      <c r="E359">
        <v>32.708880000000001</v>
      </c>
      <c r="F359">
        <v>14.327593</v>
      </c>
      <c r="G359">
        <v>2.9</v>
      </c>
      <c r="H359">
        <v>3.9249999999999998</v>
      </c>
      <c r="I359">
        <v>2.9</v>
      </c>
      <c r="J359" s="1">
        <v>90</v>
      </c>
      <c r="K359" s="1">
        <v>-120</v>
      </c>
      <c r="L359" s="1">
        <v>0</v>
      </c>
      <c r="M359" s="7" t="s">
        <v>446</v>
      </c>
      <c r="N359" t="s">
        <v>306</v>
      </c>
      <c r="O359" s="168">
        <v>2</v>
      </c>
      <c r="P359">
        <v>2</v>
      </c>
      <c r="Q359">
        <v>1</v>
      </c>
      <c r="R359">
        <v>1</v>
      </c>
      <c r="S359">
        <v>1</v>
      </c>
      <c r="T359">
        <v>0</v>
      </c>
      <c r="U359">
        <v>0</v>
      </c>
      <c r="V359">
        <v>0</v>
      </c>
      <c r="W359">
        <v>0</v>
      </c>
      <c r="X359">
        <v>0</v>
      </c>
      <c r="Y359">
        <v>0</v>
      </c>
      <c r="Z359">
        <v>0</v>
      </c>
      <c r="AA359">
        <v>0</v>
      </c>
      <c r="AB359">
        <v>0</v>
      </c>
      <c r="AC359">
        <v>0</v>
      </c>
      <c r="AD359">
        <v>1</v>
      </c>
    </row>
    <row r="360" spans="1:30" x14ac:dyDescent="0.3">
      <c r="A360" t="s">
        <v>860</v>
      </c>
      <c r="B360" t="s">
        <v>323</v>
      </c>
      <c r="C360" s="19" t="s">
        <v>322</v>
      </c>
      <c r="D360">
        <v>1</v>
      </c>
      <c r="E360">
        <v>32.708880000000001</v>
      </c>
      <c r="F360">
        <v>14.327593</v>
      </c>
      <c r="G360">
        <v>5.8</v>
      </c>
      <c r="H360">
        <v>3.4520559999999998</v>
      </c>
      <c r="I360">
        <v>3.7988230000000001</v>
      </c>
      <c r="J360" s="1">
        <v>0</v>
      </c>
      <c r="K360" s="1">
        <v>180</v>
      </c>
      <c r="L360" s="1">
        <v>0</v>
      </c>
      <c r="M360" s="7" t="s">
        <v>861</v>
      </c>
      <c r="N360" t="s">
        <v>324</v>
      </c>
      <c r="O360" s="168">
        <v>2</v>
      </c>
      <c r="P360">
        <v>2</v>
      </c>
      <c r="Q360">
        <v>1</v>
      </c>
      <c r="R360">
        <v>1</v>
      </c>
      <c r="S360">
        <v>1</v>
      </c>
      <c r="T360">
        <v>0</v>
      </c>
      <c r="U360">
        <v>0</v>
      </c>
      <c r="V360">
        <v>0</v>
      </c>
      <c r="W360">
        <v>0</v>
      </c>
      <c r="X360">
        <v>0</v>
      </c>
      <c r="Y360">
        <v>0</v>
      </c>
      <c r="Z360">
        <v>0</v>
      </c>
      <c r="AA360">
        <v>0</v>
      </c>
      <c r="AB360">
        <v>0</v>
      </c>
      <c r="AC360">
        <v>0</v>
      </c>
      <c r="AD360">
        <v>1</v>
      </c>
    </row>
    <row r="361" spans="1:30" x14ac:dyDescent="0.3">
      <c r="A361" t="s">
        <v>862</v>
      </c>
      <c r="B361" t="s">
        <v>323</v>
      </c>
      <c r="C361" s="19" t="s">
        <v>308</v>
      </c>
      <c r="D361">
        <v>1</v>
      </c>
      <c r="E361">
        <v>32.708880000000001</v>
      </c>
      <c r="F361">
        <v>14.327593</v>
      </c>
      <c r="G361">
        <v>2.9</v>
      </c>
      <c r="H361">
        <v>3.4520559999999998</v>
      </c>
      <c r="I361">
        <v>3.7988230000000001</v>
      </c>
      <c r="J361" s="1">
        <v>0</v>
      </c>
      <c r="K361" s="1">
        <v>180</v>
      </c>
      <c r="L361" s="1">
        <v>0</v>
      </c>
      <c r="M361" s="7" t="s">
        <v>297</v>
      </c>
      <c r="N361" t="s">
        <v>324</v>
      </c>
      <c r="O361" s="168">
        <v>2</v>
      </c>
      <c r="P361">
        <v>2</v>
      </c>
      <c r="Q361">
        <v>1</v>
      </c>
      <c r="R361">
        <v>1</v>
      </c>
      <c r="S361">
        <v>1</v>
      </c>
      <c r="T361">
        <v>0</v>
      </c>
      <c r="U361">
        <v>0</v>
      </c>
      <c r="V361">
        <v>0</v>
      </c>
      <c r="W361">
        <v>0</v>
      </c>
      <c r="X361">
        <v>0</v>
      </c>
      <c r="Y361">
        <v>0</v>
      </c>
      <c r="Z361">
        <v>0</v>
      </c>
      <c r="AA361">
        <v>0</v>
      </c>
      <c r="AB361">
        <v>0</v>
      </c>
      <c r="AC361">
        <v>0</v>
      </c>
      <c r="AD361">
        <v>1</v>
      </c>
    </row>
    <row r="362" spans="1:30" x14ac:dyDescent="0.3">
      <c r="A362" t="s">
        <v>863</v>
      </c>
      <c r="B362" t="s">
        <v>323</v>
      </c>
      <c r="C362" s="19" t="s">
        <v>228</v>
      </c>
      <c r="D362">
        <v>1</v>
      </c>
      <c r="E362">
        <v>34.799120000000002</v>
      </c>
      <c r="F362">
        <v>10.897995</v>
      </c>
      <c r="G362">
        <v>2.9</v>
      </c>
      <c r="H362">
        <v>2</v>
      </c>
      <c r="I362">
        <v>2.9</v>
      </c>
      <c r="J362" s="1">
        <v>90</v>
      </c>
      <c r="K362" s="1">
        <v>-120</v>
      </c>
      <c r="L362" s="1">
        <v>0</v>
      </c>
      <c r="M362" s="7" t="s">
        <v>653</v>
      </c>
      <c r="N362" t="s">
        <v>301</v>
      </c>
      <c r="O362" s="168">
        <v>2</v>
      </c>
      <c r="P362">
        <v>2</v>
      </c>
      <c r="Q362">
        <v>1</v>
      </c>
      <c r="R362">
        <v>1</v>
      </c>
      <c r="S362">
        <v>1</v>
      </c>
      <c r="T362">
        <v>0</v>
      </c>
      <c r="U362">
        <v>0</v>
      </c>
      <c r="V362">
        <v>0</v>
      </c>
      <c r="W362">
        <v>0</v>
      </c>
      <c r="X362">
        <v>0</v>
      </c>
      <c r="Y362">
        <v>0</v>
      </c>
      <c r="Z362">
        <v>0</v>
      </c>
      <c r="AA362">
        <v>0</v>
      </c>
      <c r="AB362">
        <v>0</v>
      </c>
      <c r="AC362">
        <v>0</v>
      </c>
      <c r="AD362">
        <v>1</v>
      </c>
    </row>
    <row r="363" spans="1:30" x14ac:dyDescent="0.3">
      <c r="A363" t="s">
        <v>865</v>
      </c>
      <c r="B363" t="s">
        <v>323</v>
      </c>
      <c r="C363" s="19" t="s">
        <v>299</v>
      </c>
      <c r="D363">
        <v>1</v>
      </c>
      <c r="E363">
        <v>33.474359999999997</v>
      </c>
      <c r="F363">
        <v>9.3534439999999996</v>
      </c>
      <c r="G363">
        <v>2.9</v>
      </c>
      <c r="H363">
        <v>0.375</v>
      </c>
      <c r="I363">
        <v>2.9</v>
      </c>
      <c r="J363" s="1">
        <v>90</v>
      </c>
      <c r="K363" s="1">
        <v>-30</v>
      </c>
      <c r="L363" s="1">
        <v>0</v>
      </c>
      <c r="M363" s="7" t="s">
        <v>418</v>
      </c>
      <c r="N363" t="s">
        <v>301</v>
      </c>
      <c r="O363" s="168">
        <v>2</v>
      </c>
      <c r="P363">
        <v>2</v>
      </c>
      <c r="Q363">
        <v>1</v>
      </c>
      <c r="R363">
        <v>1</v>
      </c>
      <c r="S363">
        <v>1</v>
      </c>
      <c r="T363">
        <v>0</v>
      </c>
      <c r="U363">
        <v>0</v>
      </c>
      <c r="V363">
        <v>0</v>
      </c>
      <c r="W363">
        <v>0</v>
      </c>
      <c r="X363">
        <v>0</v>
      </c>
      <c r="Y363">
        <v>0</v>
      </c>
      <c r="Z363">
        <v>0</v>
      </c>
      <c r="AA363">
        <v>0</v>
      </c>
      <c r="AB363">
        <v>0</v>
      </c>
      <c r="AC363">
        <v>0</v>
      </c>
      <c r="AD363">
        <v>1</v>
      </c>
    </row>
    <row r="364" spans="1:30" x14ac:dyDescent="0.3">
      <c r="A364" t="s">
        <v>866</v>
      </c>
      <c r="B364" t="s">
        <v>323</v>
      </c>
      <c r="C364" s="19" t="s">
        <v>228</v>
      </c>
      <c r="D364">
        <v>1</v>
      </c>
      <c r="E364">
        <v>35.436860000000003</v>
      </c>
      <c r="F364">
        <v>12.752592999999999</v>
      </c>
      <c r="G364">
        <v>2.9</v>
      </c>
      <c r="H364">
        <v>1.925</v>
      </c>
      <c r="I364">
        <v>2.9</v>
      </c>
      <c r="J364" s="1">
        <v>90</v>
      </c>
      <c r="K364" s="1">
        <v>-120</v>
      </c>
      <c r="L364" s="1">
        <v>0</v>
      </c>
      <c r="M364" s="7" t="s">
        <v>653</v>
      </c>
      <c r="N364" t="s">
        <v>301</v>
      </c>
      <c r="O364" s="168">
        <v>2</v>
      </c>
      <c r="P364">
        <v>2</v>
      </c>
      <c r="Q364">
        <v>1</v>
      </c>
      <c r="R364">
        <v>1</v>
      </c>
      <c r="S364">
        <v>1</v>
      </c>
      <c r="T364">
        <v>0</v>
      </c>
      <c r="U364">
        <v>0</v>
      </c>
      <c r="V364">
        <v>0</v>
      </c>
      <c r="W364">
        <v>0</v>
      </c>
      <c r="X364">
        <v>0</v>
      </c>
      <c r="Y364">
        <v>0</v>
      </c>
      <c r="Z364">
        <v>0</v>
      </c>
      <c r="AA364">
        <v>0</v>
      </c>
      <c r="AB364">
        <v>0</v>
      </c>
      <c r="AC364">
        <v>0</v>
      </c>
      <c r="AD364">
        <v>1</v>
      </c>
    </row>
    <row r="365" spans="1:30" x14ac:dyDescent="0.3">
      <c r="A365" t="s">
        <v>867</v>
      </c>
      <c r="B365" t="s">
        <v>323</v>
      </c>
      <c r="C365" s="19" t="s">
        <v>315</v>
      </c>
      <c r="D365">
        <v>1</v>
      </c>
      <c r="E365">
        <v>35.436860000000003</v>
      </c>
      <c r="F365">
        <v>12.752592999999999</v>
      </c>
      <c r="G365">
        <v>2.9</v>
      </c>
      <c r="H365">
        <v>3.15</v>
      </c>
      <c r="I365">
        <v>2.9</v>
      </c>
      <c r="J365" s="1">
        <v>90</v>
      </c>
      <c r="K365" s="1">
        <v>150</v>
      </c>
      <c r="L365" s="1">
        <v>0</v>
      </c>
      <c r="M365" s="7" t="s">
        <v>10</v>
      </c>
      <c r="N365" t="s">
        <v>316</v>
      </c>
      <c r="O365" s="168">
        <v>2</v>
      </c>
      <c r="P365">
        <v>2</v>
      </c>
      <c r="Q365">
        <v>1</v>
      </c>
      <c r="R365">
        <v>0.5</v>
      </c>
      <c r="S365">
        <v>1</v>
      </c>
      <c r="T365">
        <v>0</v>
      </c>
      <c r="U365">
        <v>0</v>
      </c>
      <c r="V365">
        <v>0</v>
      </c>
      <c r="W365">
        <v>0</v>
      </c>
      <c r="X365">
        <v>0</v>
      </c>
      <c r="Y365">
        <v>0</v>
      </c>
      <c r="Z365">
        <v>0</v>
      </c>
      <c r="AA365">
        <v>0</v>
      </c>
      <c r="AB365">
        <v>0</v>
      </c>
      <c r="AC365">
        <v>0</v>
      </c>
      <c r="AD365">
        <v>1</v>
      </c>
    </row>
    <row r="366" spans="1:30" x14ac:dyDescent="0.3">
      <c r="A366" t="s">
        <v>869</v>
      </c>
      <c r="B366" t="s">
        <v>311</v>
      </c>
      <c r="C366" s="19" t="s">
        <v>228</v>
      </c>
      <c r="D366">
        <v>1</v>
      </c>
      <c r="E366">
        <v>37.168911000000001</v>
      </c>
      <c r="F366">
        <v>11.752592999999999</v>
      </c>
      <c r="G366">
        <v>0</v>
      </c>
      <c r="H366">
        <v>3</v>
      </c>
      <c r="I366">
        <v>2.9</v>
      </c>
      <c r="J366" s="1">
        <v>90</v>
      </c>
      <c r="K366" s="1">
        <v>-120</v>
      </c>
      <c r="L366" s="1">
        <v>0</v>
      </c>
      <c r="M366" s="7" t="s">
        <v>462</v>
      </c>
      <c r="N366" t="s">
        <v>301</v>
      </c>
      <c r="O366" s="168">
        <v>2</v>
      </c>
      <c r="P366">
        <v>2</v>
      </c>
      <c r="Q366">
        <v>1</v>
      </c>
      <c r="R366">
        <v>1</v>
      </c>
      <c r="S366">
        <v>1</v>
      </c>
      <c r="T366">
        <v>0</v>
      </c>
      <c r="U366">
        <v>0</v>
      </c>
      <c r="V366">
        <v>0</v>
      </c>
      <c r="W366">
        <v>0</v>
      </c>
      <c r="X366">
        <v>0</v>
      </c>
      <c r="Y366">
        <v>0</v>
      </c>
      <c r="Z366">
        <v>0</v>
      </c>
      <c r="AA366">
        <v>0</v>
      </c>
      <c r="AB366">
        <v>0</v>
      </c>
      <c r="AC366">
        <v>0</v>
      </c>
      <c r="AD366">
        <v>1</v>
      </c>
    </row>
    <row r="367" spans="1:30" x14ac:dyDescent="0.3">
      <c r="A367" t="s">
        <v>871</v>
      </c>
      <c r="B367" t="s">
        <v>311</v>
      </c>
      <c r="C367" s="19" t="s">
        <v>228</v>
      </c>
      <c r="D367">
        <v>1</v>
      </c>
      <c r="E367">
        <v>35.668911000000001</v>
      </c>
      <c r="F367">
        <v>9.1545170000000002</v>
      </c>
      <c r="G367">
        <v>0</v>
      </c>
      <c r="H367">
        <v>0.92500000000000004</v>
      </c>
      <c r="I367">
        <v>2.9</v>
      </c>
      <c r="J367" s="1">
        <v>90</v>
      </c>
      <c r="K367" s="1">
        <v>-120</v>
      </c>
      <c r="L367" s="1">
        <v>0</v>
      </c>
      <c r="M367" s="7" t="s">
        <v>464</v>
      </c>
      <c r="N367" t="s">
        <v>301</v>
      </c>
      <c r="O367" s="168">
        <v>2</v>
      </c>
      <c r="P367">
        <v>2</v>
      </c>
      <c r="Q367">
        <v>1</v>
      </c>
      <c r="R367">
        <v>1</v>
      </c>
      <c r="S367">
        <v>1</v>
      </c>
      <c r="T367">
        <v>0</v>
      </c>
      <c r="U367">
        <v>0</v>
      </c>
      <c r="V367">
        <v>0</v>
      </c>
      <c r="W367">
        <v>0</v>
      </c>
      <c r="X367">
        <v>0</v>
      </c>
      <c r="Y367">
        <v>0</v>
      </c>
      <c r="Z367">
        <v>0</v>
      </c>
      <c r="AA367">
        <v>0</v>
      </c>
      <c r="AB367">
        <v>0</v>
      </c>
      <c r="AC367">
        <v>0</v>
      </c>
      <c r="AD367">
        <v>1</v>
      </c>
    </row>
    <row r="368" spans="1:30" x14ac:dyDescent="0.3">
      <c r="A368" t="s">
        <v>872</v>
      </c>
      <c r="B368" t="s">
        <v>311</v>
      </c>
      <c r="C368" s="19" t="s">
        <v>299</v>
      </c>
      <c r="D368">
        <v>1</v>
      </c>
      <c r="E368">
        <v>35.206411000000003</v>
      </c>
      <c r="F368">
        <v>8.3534439999999996</v>
      </c>
      <c r="G368">
        <v>0</v>
      </c>
      <c r="H368">
        <v>1.625</v>
      </c>
      <c r="I368">
        <v>2.9</v>
      </c>
      <c r="J368" s="1">
        <v>90</v>
      </c>
      <c r="K368" s="1">
        <v>150</v>
      </c>
      <c r="L368" s="1">
        <v>0</v>
      </c>
      <c r="M368" s="7" t="s">
        <v>300</v>
      </c>
      <c r="N368" t="s">
        <v>301</v>
      </c>
      <c r="O368" s="168">
        <v>2</v>
      </c>
      <c r="P368">
        <v>2</v>
      </c>
      <c r="Q368">
        <v>1</v>
      </c>
      <c r="R368">
        <v>1</v>
      </c>
      <c r="S368">
        <v>1</v>
      </c>
      <c r="T368">
        <v>0</v>
      </c>
      <c r="U368">
        <v>0</v>
      </c>
      <c r="V368">
        <v>0</v>
      </c>
      <c r="W368">
        <v>0</v>
      </c>
      <c r="X368">
        <v>0</v>
      </c>
      <c r="Y368">
        <v>0</v>
      </c>
      <c r="Z368">
        <v>0</v>
      </c>
      <c r="AA368">
        <v>0</v>
      </c>
      <c r="AB368">
        <v>0</v>
      </c>
      <c r="AC368">
        <v>0</v>
      </c>
      <c r="AD368">
        <v>1</v>
      </c>
    </row>
    <row r="369" spans="1:30" x14ac:dyDescent="0.3">
      <c r="A369" t="s">
        <v>874</v>
      </c>
      <c r="B369" t="s">
        <v>311</v>
      </c>
      <c r="C369" s="19" t="s">
        <v>335</v>
      </c>
      <c r="D369">
        <v>1</v>
      </c>
      <c r="E369">
        <v>33.799120000000002</v>
      </c>
      <c r="F369">
        <v>9.1659439999999996</v>
      </c>
      <c r="G369">
        <v>0</v>
      </c>
      <c r="H369">
        <v>2</v>
      </c>
      <c r="I369">
        <v>2.9</v>
      </c>
      <c r="J369" s="1">
        <v>90</v>
      </c>
      <c r="K369" s="1">
        <v>60</v>
      </c>
      <c r="L369" s="1">
        <v>0</v>
      </c>
      <c r="M369" s="7" t="s">
        <v>297</v>
      </c>
      <c r="N369" t="s">
        <v>301</v>
      </c>
      <c r="O369" s="168">
        <v>2</v>
      </c>
      <c r="P369">
        <v>2</v>
      </c>
      <c r="Q369">
        <v>1</v>
      </c>
      <c r="R369">
        <v>1</v>
      </c>
      <c r="S369">
        <v>1</v>
      </c>
      <c r="T369">
        <v>0</v>
      </c>
      <c r="U369">
        <v>0</v>
      </c>
      <c r="V369">
        <v>0</v>
      </c>
      <c r="W369">
        <v>0</v>
      </c>
      <c r="X369">
        <v>0</v>
      </c>
      <c r="Y369">
        <v>0</v>
      </c>
      <c r="Z369">
        <v>0</v>
      </c>
      <c r="AA369">
        <v>0</v>
      </c>
      <c r="AB369">
        <v>0</v>
      </c>
      <c r="AC369">
        <v>0</v>
      </c>
      <c r="AD369">
        <v>1</v>
      </c>
    </row>
    <row r="370" spans="1:30" x14ac:dyDescent="0.3">
      <c r="A370" t="s">
        <v>876</v>
      </c>
      <c r="B370" t="s">
        <v>311</v>
      </c>
      <c r="C370" s="19" t="s">
        <v>335</v>
      </c>
      <c r="D370">
        <v>1</v>
      </c>
      <c r="E370">
        <v>34.474359999999997</v>
      </c>
      <c r="F370">
        <v>11.085495</v>
      </c>
      <c r="G370">
        <v>0</v>
      </c>
      <c r="H370">
        <v>1.925</v>
      </c>
      <c r="I370">
        <v>2.9</v>
      </c>
      <c r="J370" s="1">
        <v>90</v>
      </c>
      <c r="K370" s="1">
        <v>60</v>
      </c>
      <c r="L370" s="1">
        <v>0</v>
      </c>
      <c r="M370" s="7" t="s">
        <v>297</v>
      </c>
      <c r="N370" t="s">
        <v>301</v>
      </c>
      <c r="O370" s="168">
        <v>2</v>
      </c>
      <c r="P370">
        <v>2</v>
      </c>
      <c r="Q370">
        <v>1</v>
      </c>
      <c r="R370">
        <v>1</v>
      </c>
      <c r="S370">
        <v>1</v>
      </c>
      <c r="T370">
        <v>0</v>
      </c>
      <c r="U370">
        <v>0</v>
      </c>
      <c r="V370">
        <v>0</v>
      </c>
      <c r="W370">
        <v>0</v>
      </c>
      <c r="X370">
        <v>0</v>
      </c>
      <c r="Y370">
        <v>0</v>
      </c>
      <c r="Z370">
        <v>0</v>
      </c>
      <c r="AA370">
        <v>0</v>
      </c>
      <c r="AB370">
        <v>0</v>
      </c>
      <c r="AC370">
        <v>0</v>
      </c>
      <c r="AD370">
        <v>1</v>
      </c>
    </row>
    <row r="371" spans="1:30" x14ac:dyDescent="0.3">
      <c r="A371" t="s">
        <v>877</v>
      </c>
      <c r="B371" t="s">
        <v>311</v>
      </c>
      <c r="C371" s="19" t="s">
        <v>299</v>
      </c>
      <c r="D371">
        <v>1</v>
      </c>
      <c r="E371">
        <v>34.799120000000002</v>
      </c>
      <c r="F371">
        <v>10.897995</v>
      </c>
      <c r="G371">
        <v>0</v>
      </c>
      <c r="H371">
        <v>0.375</v>
      </c>
      <c r="I371">
        <v>2.9</v>
      </c>
      <c r="J371" s="1">
        <v>90</v>
      </c>
      <c r="K371" s="1">
        <v>150</v>
      </c>
      <c r="L371" s="1">
        <v>0</v>
      </c>
      <c r="M371" s="7" t="s">
        <v>297</v>
      </c>
      <c r="N371" t="s">
        <v>301</v>
      </c>
      <c r="O371" s="168">
        <v>2</v>
      </c>
      <c r="P371">
        <v>2</v>
      </c>
      <c r="Q371">
        <v>1</v>
      </c>
      <c r="R371">
        <v>1</v>
      </c>
      <c r="S371">
        <v>1</v>
      </c>
      <c r="T371">
        <v>0</v>
      </c>
      <c r="U371">
        <v>0</v>
      </c>
      <c r="V371">
        <v>0</v>
      </c>
      <c r="W371">
        <v>0</v>
      </c>
      <c r="X371">
        <v>0</v>
      </c>
      <c r="Y371">
        <v>0</v>
      </c>
      <c r="Z371">
        <v>0</v>
      </c>
      <c r="AA371">
        <v>0</v>
      </c>
      <c r="AB371">
        <v>0</v>
      </c>
      <c r="AC371">
        <v>0</v>
      </c>
      <c r="AD371">
        <v>1</v>
      </c>
    </row>
    <row r="372" spans="1:30" x14ac:dyDescent="0.3">
      <c r="A372" t="s">
        <v>878</v>
      </c>
      <c r="B372" t="s">
        <v>311</v>
      </c>
      <c r="C372" s="19" t="s">
        <v>308</v>
      </c>
      <c r="D372">
        <v>1</v>
      </c>
      <c r="E372">
        <v>35.206411000000003</v>
      </c>
      <c r="F372">
        <v>8.3534439999999996</v>
      </c>
      <c r="G372">
        <v>0</v>
      </c>
      <c r="H372">
        <v>2.3320949999999998</v>
      </c>
      <c r="I372">
        <v>3.0444719999999998</v>
      </c>
      <c r="J372" s="1">
        <v>180</v>
      </c>
      <c r="K372" s="1">
        <v>180</v>
      </c>
      <c r="L372" s="1">
        <v>0</v>
      </c>
      <c r="M372" s="7" t="s">
        <v>69</v>
      </c>
      <c r="N372" t="s">
        <v>309</v>
      </c>
      <c r="O372" s="168">
        <v>2</v>
      </c>
      <c r="P372">
        <v>2</v>
      </c>
      <c r="Q372">
        <v>1</v>
      </c>
      <c r="R372">
        <v>1</v>
      </c>
      <c r="S372">
        <v>1</v>
      </c>
      <c r="T372">
        <v>0</v>
      </c>
      <c r="U372">
        <v>0</v>
      </c>
      <c r="V372">
        <v>0</v>
      </c>
      <c r="W372">
        <v>0</v>
      </c>
      <c r="X372">
        <v>0</v>
      </c>
      <c r="Y372">
        <v>0</v>
      </c>
      <c r="Z372">
        <v>0</v>
      </c>
      <c r="AA372">
        <v>0</v>
      </c>
      <c r="AB372">
        <v>0</v>
      </c>
      <c r="AC372">
        <v>0</v>
      </c>
      <c r="AD372">
        <v>1</v>
      </c>
    </row>
    <row r="373" spans="1:30" x14ac:dyDescent="0.3">
      <c r="A373" t="s">
        <v>879</v>
      </c>
      <c r="B373" t="s">
        <v>311</v>
      </c>
      <c r="C373" s="19" t="s">
        <v>322</v>
      </c>
      <c r="D373">
        <v>1</v>
      </c>
      <c r="E373">
        <v>35.436860000000003</v>
      </c>
      <c r="F373">
        <v>12.752592999999999</v>
      </c>
      <c r="G373">
        <v>2.9</v>
      </c>
      <c r="H373">
        <v>2.3320949999999998</v>
      </c>
      <c r="I373">
        <v>3.0444719999999998</v>
      </c>
      <c r="J373" s="1">
        <v>0</v>
      </c>
      <c r="K373" s="1">
        <v>180</v>
      </c>
      <c r="L373" s="1">
        <v>0</v>
      </c>
      <c r="M373" s="7" t="s">
        <v>653</v>
      </c>
      <c r="N373" t="s">
        <v>324</v>
      </c>
      <c r="O373" s="168">
        <v>2</v>
      </c>
      <c r="P373">
        <v>2</v>
      </c>
      <c r="Q373">
        <v>1</v>
      </c>
      <c r="R373">
        <v>1</v>
      </c>
      <c r="S373">
        <v>1</v>
      </c>
      <c r="T373">
        <v>0</v>
      </c>
      <c r="U373">
        <v>0</v>
      </c>
      <c r="V373">
        <v>0</v>
      </c>
      <c r="W373">
        <v>0</v>
      </c>
      <c r="X373">
        <v>0</v>
      </c>
      <c r="Y373">
        <v>0</v>
      </c>
      <c r="Z373">
        <v>0</v>
      </c>
      <c r="AA373">
        <v>0</v>
      </c>
      <c r="AB373">
        <v>0</v>
      </c>
      <c r="AC373">
        <v>0</v>
      </c>
      <c r="AD373">
        <v>1</v>
      </c>
    </row>
    <row r="374" spans="1:30" x14ac:dyDescent="0.3">
      <c r="A374" t="s">
        <v>880</v>
      </c>
      <c r="B374" t="s">
        <v>311</v>
      </c>
      <c r="C374" s="19" t="s">
        <v>315</v>
      </c>
      <c r="D374">
        <v>1</v>
      </c>
      <c r="E374">
        <v>37.168911000000001</v>
      </c>
      <c r="F374">
        <v>11.752592999999999</v>
      </c>
      <c r="G374">
        <v>0</v>
      </c>
      <c r="H374">
        <v>2</v>
      </c>
      <c r="I374">
        <v>2.9</v>
      </c>
      <c r="J374" s="1">
        <v>90</v>
      </c>
      <c r="K374" s="1">
        <v>150</v>
      </c>
      <c r="L374" s="1">
        <v>0</v>
      </c>
      <c r="M374" s="7" t="s">
        <v>10</v>
      </c>
      <c r="N374" t="s">
        <v>316</v>
      </c>
      <c r="O374" s="168">
        <v>2</v>
      </c>
      <c r="P374">
        <v>2</v>
      </c>
      <c r="Q374">
        <v>1</v>
      </c>
      <c r="R374">
        <v>0.5</v>
      </c>
      <c r="S374">
        <v>1</v>
      </c>
      <c r="T374">
        <v>0</v>
      </c>
      <c r="U374">
        <v>0</v>
      </c>
      <c r="V374">
        <v>0</v>
      </c>
      <c r="W374">
        <v>0</v>
      </c>
      <c r="X374">
        <v>0</v>
      </c>
      <c r="Y374">
        <v>0</v>
      </c>
      <c r="Z374">
        <v>0</v>
      </c>
      <c r="AA374">
        <v>0</v>
      </c>
      <c r="AB374">
        <v>0</v>
      </c>
      <c r="AC374">
        <v>0</v>
      </c>
      <c r="AD374">
        <v>1</v>
      </c>
    </row>
    <row r="375" spans="1:30" x14ac:dyDescent="0.3">
      <c r="A375" t="s">
        <v>882</v>
      </c>
      <c r="B375" t="s">
        <v>702</v>
      </c>
      <c r="C375" s="19" t="s">
        <v>299</v>
      </c>
      <c r="D375">
        <v>1</v>
      </c>
      <c r="E375">
        <v>27.572887999999999</v>
      </c>
      <c r="F375">
        <v>12.731793</v>
      </c>
      <c r="G375">
        <v>5.8</v>
      </c>
      <c r="H375">
        <v>3.65</v>
      </c>
      <c r="I375">
        <v>2.9</v>
      </c>
      <c r="J375" s="1">
        <v>90</v>
      </c>
      <c r="K375" s="1">
        <v>-30</v>
      </c>
      <c r="L375" s="1">
        <v>0</v>
      </c>
      <c r="M375" s="7" t="s">
        <v>883</v>
      </c>
      <c r="N375" t="s">
        <v>301</v>
      </c>
      <c r="O375" s="168">
        <v>2</v>
      </c>
      <c r="P375">
        <v>2</v>
      </c>
      <c r="Q375">
        <v>1</v>
      </c>
      <c r="R375">
        <v>1</v>
      </c>
      <c r="S375">
        <v>1</v>
      </c>
      <c r="T375">
        <v>0</v>
      </c>
      <c r="U375">
        <v>0</v>
      </c>
      <c r="V375">
        <v>0</v>
      </c>
      <c r="W375">
        <v>0</v>
      </c>
      <c r="X375">
        <v>0</v>
      </c>
      <c r="Y375">
        <v>0</v>
      </c>
      <c r="Z375">
        <v>0</v>
      </c>
      <c r="AA375">
        <v>0</v>
      </c>
      <c r="AB375">
        <v>0</v>
      </c>
      <c r="AC375">
        <v>0</v>
      </c>
      <c r="AD375">
        <v>1</v>
      </c>
    </row>
    <row r="376" spans="1:30" x14ac:dyDescent="0.3">
      <c r="A376" t="s">
        <v>884</v>
      </c>
      <c r="B376" t="s">
        <v>702</v>
      </c>
      <c r="C376" s="19" t="s">
        <v>315</v>
      </c>
      <c r="D376">
        <v>1</v>
      </c>
      <c r="E376">
        <v>28.869298000000001</v>
      </c>
      <c r="F376">
        <v>14.177241</v>
      </c>
      <c r="G376">
        <v>5.8</v>
      </c>
      <c r="H376">
        <v>0.4</v>
      </c>
      <c r="I376">
        <v>2.9</v>
      </c>
      <c r="J376" s="1">
        <v>90</v>
      </c>
      <c r="K376" s="1">
        <v>150</v>
      </c>
      <c r="L376" s="1">
        <v>0</v>
      </c>
      <c r="M376" s="7" t="s">
        <v>482</v>
      </c>
      <c r="N376" t="s">
        <v>301</v>
      </c>
      <c r="O376" s="168">
        <v>2</v>
      </c>
      <c r="P376">
        <v>2</v>
      </c>
      <c r="Q376">
        <v>1</v>
      </c>
      <c r="R376">
        <v>1</v>
      </c>
      <c r="S376">
        <v>1</v>
      </c>
      <c r="T376">
        <v>0</v>
      </c>
      <c r="U376">
        <v>0</v>
      </c>
      <c r="V376">
        <v>0</v>
      </c>
      <c r="W376">
        <v>0</v>
      </c>
      <c r="X376">
        <v>0</v>
      </c>
      <c r="Y376">
        <v>0</v>
      </c>
      <c r="Z376">
        <v>0</v>
      </c>
      <c r="AA376">
        <v>0</v>
      </c>
      <c r="AB376">
        <v>0</v>
      </c>
      <c r="AC376">
        <v>0</v>
      </c>
      <c r="AD376">
        <v>1</v>
      </c>
    </row>
    <row r="377" spans="1:30" x14ac:dyDescent="0.3">
      <c r="A377" t="s">
        <v>885</v>
      </c>
      <c r="B377" t="s">
        <v>702</v>
      </c>
      <c r="C377" s="19" t="s">
        <v>228</v>
      </c>
      <c r="D377">
        <v>1</v>
      </c>
      <c r="E377">
        <v>30.733879999999999</v>
      </c>
      <c r="F377">
        <v>10.906793</v>
      </c>
      <c r="G377">
        <v>5.8</v>
      </c>
      <c r="H377">
        <v>3.95</v>
      </c>
      <c r="I377">
        <v>2.9</v>
      </c>
      <c r="J377" s="1">
        <v>90</v>
      </c>
      <c r="K377" s="1">
        <v>60</v>
      </c>
      <c r="L377" s="1">
        <v>0</v>
      </c>
      <c r="M377" s="7" t="s">
        <v>861</v>
      </c>
      <c r="N377" t="s">
        <v>306</v>
      </c>
      <c r="O377" s="168">
        <v>2</v>
      </c>
      <c r="P377">
        <v>2</v>
      </c>
      <c r="Q377">
        <v>1</v>
      </c>
      <c r="R377">
        <v>1</v>
      </c>
      <c r="S377">
        <v>1</v>
      </c>
      <c r="T377">
        <v>0</v>
      </c>
      <c r="U377">
        <v>0</v>
      </c>
      <c r="V377">
        <v>0</v>
      </c>
      <c r="W377">
        <v>0</v>
      </c>
      <c r="X377">
        <v>0</v>
      </c>
      <c r="Y377">
        <v>0</v>
      </c>
      <c r="Z377">
        <v>0</v>
      </c>
      <c r="AA377">
        <v>0</v>
      </c>
      <c r="AB377">
        <v>0</v>
      </c>
      <c r="AC377">
        <v>0</v>
      </c>
      <c r="AD377">
        <v>1</v>
      </c>
    </row>
    <row r="378" spans="1:30" x14ac:dyDescent="0.3">
      <c r="A378" t="s">
        <v>886</v>
      </c>
      <c r="B378" t="s">
        <v>702</v>
      </c>
      <c r="C378" s="19" t="s">
        <v>322</v>
      </c>
      <c r="D378">
        <v>1</v>
      </c>
      <c r="E378">
        <v>29.894297999999999</v>
      </c>
      <c r="F378">
        <v>15.952593</v>
      </c>
      <c r="G378">
        <v>8.6999999999999993</v>
      </c>
      <c r="H378">
        <v>3.7202890000000002</v>
      </c>
      <c r="I378">
        <v>3.6549580000000002</v>
      </c>
      <c r="J378" s="1">
        <v>0</v>
      </c>
      <c r="K378" s="1">
        <v>180</v>
      </c>
      <c r="L378" s="1">
        <v>0</v>
      </c>
      <c r="M378" s="7" t="s">
        <v>10</v>
      </c>
      <c r="N378" t="s">
        <v>485</v>
      </c>
      <c r="O378" s="168">
        <v>2</v>
      </c>
      <c r="P378">
        <v>2</v>
      </c>
      <c r="Q378">
        <v>1</v>
      </c>
      <c r="R378">
        <v>0</v>
      </c>
      <c r="S378">
        <v>1</v>
      </c>
      <c r="T378">
        <v>0</v>
      </c>
      <c r="U378">
        <v>0</v>
      </c>
      <c r="V378">
        <v>0</v>
      </c>
      <c r="W378">
        <v>0</v>
      </c>
      <c r="X378">
        <v>0</v>
      </c>
      <c r="Y378">
        <v>0</v>
      </c>
      <c r="Z378">
        <v>0</v>
      </c>
      <c r="AA378">
        <v>0</v>
      </c>
      <c r="AB378">
        <v>0</v>
      </c>
      <c r="AC378">
        <v>0</v>
      </c>
      <c r="AD378">
        <v>1</v>
      </c>
    </row>
    <row r="379" spans="1:30" x14ac:dyDescent="0.3">
      <c r="A379" t="s">
        <v>887</v>
      </c>
      <c r="B379" t="s">
        <v>702</v>
      </c>
      <c r="C379" s="19" t="s">
        <v>335</v>
      </c>
      <c r="D379">
        <v>1</v>
      </c>
      <c r="E379">
        <v>28.522887999999998</v>
      </c>
      <c r="F379">
        <v>14.377241</v>
      </c>
      <c r="G379">
        <v>5.8</v>
      </c>
      <c r="H379">
        <v>1.9</v>
      </c>
      <c r="I379">
        <v>2.9</v>
      </c>
      <c r="J379" s="1">
        <v>90</v>
      </c>
      <c r="K379" s="1">
        <v>-120</v>
      </c>
      <c r="L379" s="1">
        <v>0</v>
      </c>
      <c r="M379" s="7" t="s">
        <v>10</v>
      </c>
      <c r="N379" t="s">
        <v>316</v>
      </c>
      <c r="O379" s="168">
        <v>2</v>
      </c>
      <c r="P379">
        <v>2</v>
      </c>
      <c r="Q379">
        <v>1</v>
      </c>
      <c r="R379">
        <v>0.5</v>
      </c>
      <c r="S379">
        <v>1</v>
      </c>
      <c r="T379">
        <v>0</v>
      </c>
      <c r="U379">
        <v>0</v>
      </c>
      <c r="V379">
        <v>0</v>
      </c>
      <c r="W379">
        <v>0</v>
      </c>
      <c r="X379">
        <v>0</v>
      </c>
      <c r="Y379">
        <v>0</v>
      </c>
      <c r="Z379">
        <v>0</v>
      </c>
      <c r="AA379">
        <v>0</v>
      </c>
      <c r="AB379">
        <v>0</v>
      </c>
      <c r="AC379">
        <v>0</v>
      </c>
      <c r="AD379">
        <v>1</v>
      </c>
    </row>
    <row r="380" spans="1:30" x14ac:dyDescent="0.3">
      <c r="A380" t="s">
        <v>889</v>
      </c>
      <c r="B380" t="s">
        <v>702</v>
      </c>
      <c r="C380" s="19" t="s">
        <v>335</v>
      </c>
      <c r="D380">
        <v>1</v>
      </c>
      <c r="E380">
        <v>29.894297999999999</v>
      </c>
      <c r="F380">
        <v>15.952593</v>
      </c>
      <c r="G380">
        <v>5.8</v>
      </c>
      <c r="H380">
        <v>2.0499999999999998</v>
      </c>
      <c r="I380">
        <v>2.9</v>
      </c>
      <c r="J380" s="1">
        <v>90</v>
      </c>
      <c r="K380" s="1">
        <v>-120</v>
      </c>
      <c r="L380" s="1">
        <v>0</v>
      </c>
      <c r="M380" s="7" t="s">
        <v>482</v>
      </c>
      <c r="N380" t="s">
        <v>301</v>
      </c>
      <c r="O380" s="168">
        <v>2</v>
      </c>
      <c r="P380">
        <v>2</v>
      </c>
      <c r="Q380">
        <v>1</v>
      </c>
      <c r="R380">
        <v>1</v>
      </c>
      <c r="S380">
        <v>1</v>
      </c>
      <c r="T380">
        <v>0</v>
      </c>
      <c r="U380">
        <v>0</v>
      </c>
      <c r="V380">
        <v>0</v>
      </c>
      <c r="W380">
        <v>0</v>
      </c>
      <c r="X380">
        <v>0</v>
      </c>
      <c r="Y380">
        <v>0</v>
      </c>
      <c r="Z380">
        <v>0</v>
      </c>
      <c r="AA380">
        <v>0</v>
      </c>
      <c r="AB380">
        <v>0</v>
      </c>
      <c r="AC380">
        <v>0</v>
      </c>
      <c r="AD380">
        <v>1</v>
      </c>
    </row>
    <row r="381" spans="1:30" x14ac:dyDescent="0.3">
      <c r="A381" t="s">
        <v>890</v>
      </c>
      <c r="B381" t="s">
        <v>702</v>
      </c>
      <c r="C381" s="19" t="s">
        <v>308</v>
      </c>
      <c r="D381">
        <v>1</v>
      </c>
      <c r="E381">
        <v>29.894297999999999</v>
      </c>
      <c r="F381">
        <v>15.952593</v>
      </c>
      <c r="G381">
        <v>5.8</v>
      </c>
      <c r="H381">
        <v>3.7202890000000002</v>
      </c>
      <c r="I381">
        <v>3.6549580000000002</v>
      </c>
      <c r="J381" s="1">
        <v>0</v>
      </c>
      <c r="K381" s="1">
        <v>180</v>
      </c>
      <c r="L381" s="1">
        <v>0</v>
      </c>
      <c r="M381" s="7" t="s">
        <v>446</v>
      </c>
      <c r="N381" t="s">
        <v>324</v>
      </c>
      <c r="O381" s="168">
        <v>2</v>
      </c>
      <c r="P381">
        <v>2</v>
      </c>
      <c r="Q381">
        <v>1</v>
      </c>
      <c r="R381">
        <v>1</v>
      </c>
      <c r="S381">
        <v>1</v>
      </c>
      <c r="T381">
        <v>0</v>
      </c>
      <c r="U381">
        <v>0</v>
      </c>
      <c r="V381">
        <v>0</v>
      </c>
      <c r="W381">
        <v>0</v>
      </c>
      <c r="X381">
        <v>0</v>
      </c>
      <c r="Y381">
        <v>0</v>
      </c>
      <c r="Z381">
        <v>0</v>
      </c>
      <c r="AA381">
        <v>0</v>
      </c>
      <c r="AB381">
        <v>0</v>
      </c>
      <c r="AC381">
        <v>0</v>
      </c>
      <c r="AD381">
        <v>1</v>
      </c>
    </row>
    <row r="382" spans="1:30" x14ac:dyDescent="0.3">
      <c r="A382" t="s">
        <v>891</v>
      </c>
      <c r="B382" t="s">
        <v>702</v>
      </c>
      <c r="C382" s="19" t="s">
        <v>315</v>
      </c>
      <c r="D382">
        <v>1</v>
      </c>
      <c r="E382">
        <v>32.708880000000001</v>
      </c>
      <c r="F382">
        <v>14.327593</v>
      </c>
      <c r="G382">
        <v>5.8</v>
      </c>
      <c r="H382">
        <v>2.7539850000000001</v>
      </c>
      <c r="I382">
        <v>2.9</v>
      </c>
      <c r="J382" s="1">
        <v>90</v>
      </c>
      <c r="K382" s="1">
        <v>150</v>
      </c>
      <c r="L382" s="1">
        <v>0</v>
      </c>
      <c r="M382" s="7" t="s">
        <v>10</v>
      </c>
      <c r="N382" t="s">
        <v>316</v>
      </c>
      <c r="O382" s="168">
        <v>2</v>
      </c>
      <c r="P382">
        <v>2</v>
      </c>
      <c r="Q382">
        <v>1</v>
      </c>
      <c r="R382">
        <v>0.5</v>
      </c>
      <c r="S382">
        <v>1</v>
      </c>
      <c r="T382">
        <v>0</v>
      </c>
      <c r="U382">
        <v>0</v>
      </c>
      <c r="V382">
        <v>0</v>
      </c>
      <c r="W382">
        <v>0</v>
      </c>
      <c r="X382">
        <v>0</v>
      </c>
      <c r="Y382">
        <v>0</v>
      </c>
      <c r="Z382">
        <v>0</v>
      </c>
      <c r="AA382">
        <v>0</v>
      </c>
      <c r="AB382">
        <v>0</v>
      </c>
      <c r="AC382">
        <v>0</v>
      </c>
      <c r="AD382">
        <v>1</v>
      </c>
    </row>
    <row r="383" spans="1:30" x14ac:dyDescent="0.3">
      <c r="A383" t="s">
        <v>893</v>
      </c>
      <c r="B383" t="s">
        <v>702</v>
      </c>
      <c r="C383" s="19" t="s">
        <v>315</v>
      </c>
      <c r="D383">
        <v>1</v>
      </c>
      <c r="E383">
        <v>30.323858999999999</v>
      </c>
      <c r="F383">
        <v>15.704586000000001</v>
      </c>
      <c r="G383">
        <v>5.8</v>
      </c>
      <c r="H383">
        <v>0.49601499999999998</v>
      </c>
      <c r="I383">
        <v>2.9</v>
      </c>
      <c r="J383" s="1">
        <v>90</v>
      </c>
      <c r="K383" s="1">
        <v>150</v>
      </c>
      <c r="L383" s="1">
        <v>0</v>
      </c>
      <c r="M383" s="7" t="s">
        <v>10</v>
      </c>
      <c r="N383" t="s">
        <v>316</v>
      </c>
      <c r="O383" s="168">
        <v>2</v>
      </c>
      <c r="P383">
        <v>2</v>
      </c>
      <c r="Q383">
        <v>1</v>
      </c>
      <c r="R383">
        <v>0.5</v>
      </c>
      <c r="S383">
        <v>1</v>
      </c>
      <c r="T383">
        <v>0</v>
      </c>
      <c r="U383">
        <v>0</v>
      </c>
      <c r="V383">
        <v>0</v>
      </c>
      <c r="W383">
        <v>0</v>
      </c>
      <c r="X383">
        <v>0</v>
      </c>
      <c r="Y383">
        <v>0</v>
      </c>
      <c r="Z383">
        <v>0</v>
      </c>
      <c r="AA383">
        <v>0</v>
      </c>
      <c r="AB383">
        <v>0</v>
      </c>
      <c r="AC383">
        <v>0</v>
      </c>
      <c r="AD383">
        <v>1</v>
      </c>
    </row>
    <row r="384" spans="1:30" x14ac:dyDescent="0.3">
      <c r="A384" t="s">
        <v>894</v>
      </c>
      <c r="B384" t="s">
        <v>400</v>
      </c>
      <c r="C384" s="19" t="s">
        <v>228</v>
      </c>
      <c r="D384">
        <v>1</v>
      </c>
      <c r="E384">
        <v>11.695311</v>
      </c>
      <c r="F384">
        <v>18.781023999999999</v>
      </c>
      <c r="G384">
        <v>0</v>
      </c>
      <c r="H384">
        <v>4.9000000000000004</v>
      </c>
      <c r="I384">
        <v>2.9</v>
      </c>
      <c r="J384" s="1">
        <v>90</v>
      </c>
      <c r="K384" s="1">
        <v>-120</v>
      </c>
      <c r="L384" s="1">
        <v>0</v>
      </c>
      <c r="M384" s="7" t="s">
        <v>355</v>
      </c>
      <c r="N384" t="s">
        <v>301</v>
      </c>
      <c r="O384" s="168">
        <v>2</v>
      </c>
      <c r="P384">
        <v>2</v>
      </c>
      <c r="Q384">
        <v>1</v>
      </c>
      <c r="R384">
        <v>1</v>
      </c>
      <c r="S384">
        <v>1</v>
      </c>
      <c r="T384">
        <v>0</v>
      </c>
      <c r="U384">
        <v>0</v>
      </c>
      <c r="V384">
        <v>0</v>
      </c>
      <c r="W384">
        <v>0</v>
      </c>
      <c r="X384">
        <v>0</v>
      </c>
      <c r="Y384">
        <v>0</v>
      </c>
      <c r="Z384">
        <v>0</v>
      </c>
      <c r="AA384">
        <v>0</v>
      </c>
      <c r="AB384">
        <v>0</v>
      </c>
      <c r="AC384">
        <v>0</v>
      </c>
      <c r="AD384">
        <v>1</v>
      </c>
    </row>
    <row r="385" spans="1:30" x14ac:dyDescent="0.3">
      <c r="A385" t="s">
        <v>895</v>
      </c>
      <c r="B385" t="s">
        <v>400</v>
      </c>
      <c r="C385" s="19" t="s">
        <v>315</v>
      </c>
      <c r="D385">
        <v>1</v>
      </c>
      <c r="E385">
        <v>7.2370749999999999</v>
      </c>
      <c r="F385">
        <v>21.759132999999999</v>
      </c>
      <c r="G385">
        <v>0</v>
      </c>
      <c r="H385">
        <v>3.66</v>
      </c>
      <c r="I385">
        <v>2.9</v>
      </c>
      <c r="J385" s="1">
        <v>90</v>
      </c>
      <c r="K385" s="1">
        <v>-30</v>
      </c>
      <c r="L385" s="1">
        <v>0</v>
      </c>
      <c r="M385" s="7" t="s">
        <v>394</v>
      </c>
      <c r="N385" t="s">
        <v>301</v>
      </c>
      <c r="O385" s="168">
        <v>2</v>
      </c>
      <c r="P385">
        <v>2</v>
      </c>
      <c r="Q385">
        <v>1</v>
      </c>
      <c r="R385">
        <v>1</v>
      </c>
      <c r="S385">
        <v>1</v>
      </c>
      <c r="T385">
        <v>0</v>
      </c>
      <c r="U385">
        <v>0</v>
      </c>
      <c r="V385">
        <v>0</v>
      </c>
      <c r="W385">
        <v>0</v>
      </c>
      <c r="X385">
        <v>0</v>
      </c>
      <c r="Y385">
        <v>0</v>
      </c>
      <c r="Z385">
        <v>0</v>
      </c>
      <c r="AA385">
        <v>0</v>
      </c>
      <c r="AB385">
        <v>0</v>
      </c>
      <c r="AC385">
        <v>0</v>
      </c>
      <c r="AD385">
        <v>1</v>
      </c>
    </row>
    <row r="386" spans="1:30" x14ac:dyDescent="0.3">
      <c r="A386" t="s">
        <v>896</v>
      </c>
      <c r="B386" t="s">
        <v>400</v>
      </c>
      <c r="C386" s="19" t="s">
        <v>315</v>
      </c>
      <c r="D386">
        <v>1</v>
      </c>
      <c r="E386">
        <v>10.406727999999999</v>
      </c>
      <c r="F386">
        <v>19.929133</v>
      </c>
      <c r="G386">
        <v>0</v>
      </c>
      <c r="H386">
        <v>1.69</v>
      </c>
      <c r="I386">
        <v>2.9</v>
      </c>
      <c r="J386" s="1">
        <v>90</v>
      </c>
      <c r="K386" s="1">
        <v>-30</v>
      </c>
      <c r="L386" s="1">
        <v>0</v>
      </c>
      <c r="M386" s="7" t="s">
        <v>371</v>
      </c>
      <c r="N386" t="s">
        <v>301</v>
      </c>
      <c r="O386" s="168">
        <v>2</v>
      </c>
      <c r="P386">
        <v>2</v>
      </c>
      <c r="Q386">
        <v>1</v>
      </c>
      <c r="R386">
        <v>1</v>
      </c>
      <c r="S386">
        <v>1</v>
      </c>
      <c r="T386">
        <v>0</v>
      </c>
      <c r="U386">
        <v>0</v>
      </c>
      <c r="V386">
        <v>0</v>
      </c>
      <c r="W386">
        <v>0</v>
      </c>
      <c r="X386">
        <v>0</v>
      </c>
      <c r="Y386">
        <v>0</v>
      </c>
      <c r="Z386">
        <v>0</v>
      </c>
      <c r="AA386">
        <v>0</v>
      </c>
      <c r="AB386">
        <v>0</v>
      </c>
      <c r="AC386">
        <v>0</v>
      </c>
      <c r="AD386">
        <v>1</v>
      </c>
    </row>
    <row r="387" spans="1:30" x14ac:dyDescent="0.3">
      <c r="A387" t="s">
        <v>898</v>
      </c>
      <c r="B387" t="s">
        <v>400</v>
      </c>
      <c r="C387" s="19" t="s">
        <v>228</v>
      </c>
      <c r="D387">
        <v>1</v>
      </c>
      <c r="E387">
        <v>11.870310999999999</v>
      </c>
      <c r="F387">
        <v>19.084133000000001</v>
      </c>
      <c r="G387">
        <v>0</v>
      </c>
      <c r="H387">
        <v>0.35</v>
      </c>
      <c r="I387">
        <v>2.9</v>
      </c>
      <c r="J387" s="1">
        <v>90</v>
      </c>
      <c r="K387" s="1">
        <v>60</v>
      </c>
      <c r="L387" s="1">
        <v>0</v>
      </c>
      <c r="M387" s="7" t="s">
        <v>348</v>
      </c>
      <c r="N387" t="s">
        <v>301</v>
      </c>
      <c r="O387" s="168">
        <v>2</v>
      </c>
      <c r="P387">
        <v>2</v>
      </c>
      <c r="Q387">
        <v>1</v>
      </c>
      <c r="R387">
        <v>1</v>
      </c>
      <c r="S387">
        <v>1</v>
      </c>
      <c r="T387">
        <v>0</v>
      </c>
      <c r="U387">
        <v>0</v>
      </c>
      <c r="V387">
        <v>0</v>
      </c>
      <c r="W387">
        <v>0</v>
      </c>
      <c r="X387">
        <v>0</v>
      </c>
      <c r="Y387">
        <v>0</v>
      </c>
      <c r="Z387">
        <v>0</v>
      </c>
      <c r="AA387">
        <v>0</v>
      </c>
      <c r="AB387">
        <v>0</v>
      </c>
      <c r="AC387">
        <v>0</v>
      </c>
      <c r="AD387">
        <v>1</v>
      </c>
    </row>
    <row r="388" spans="1:30" x14ac:dyDescent="0.3">
      <c r="A388" t="s">
        <v>899</v>
      </c>
      <c r="B388" t="s">
        <v>400</v>
      </c>
      <c r="C388" s="19" t="s">
        <v>308</v>
      </c>
      <c r="D388">
        <v>1</v>
      </c>
      <c r="E388">
        <v>9.2453109999999992</v>
      </c>
      <c r="F388">
        <v>14.5375</v>
      </c>
      <c r="G388">
        <v>0</v>
      </c>
      <c r="H388">
        <v>5.3131779999999997</v>
      </c>
      <c r="I388">
        <v>5.286384</v>
      </c>
      <c r="J388" s="1">
        <v>180</v>
      </c>
      <c r="K388" s="1">
        <v>180</v>
      </c>
      <c r="L388" s="1">
        <v>0</v>
      </c>
      <c r="M388" s="7" t="s">
        <v>69</v>
      </c>
      <c r="N388" t="s">
        <v>309</v>
      </c>
      <c r="O388" s="168">
        <v>2</v>
      </c>
      <c r="P388">
        <v>2</v>
      </c>
      <c r="Q388">
        <v>1</v>
      </c>
      <c r="R388">
        <v>1</v>
      </c>
      <c r="S388">
        <v>1</v>
      </c>
      <c r="T388">
        <v>0</v>
      </c>
      <c r="U388">
        <v>0</v>
      </c>
      <c r="V388">
        <v>0</v>
      </c>
      <c r="W388">
        <v>0</v>
      </c>
      <c r="X388">
        <v>0</v>
      </c>
      <c r="Y388">
        <v>0</v>
      </c>
      <c r="Z388">
        <v>0</v>
      </c>
      <c r="AA388">
        <v>0</v>
      </c>
      <c r="AB388">
        <v>0</v>
      </c>
      <c r="AC388">
        <v>0</v>
      </c>
      <c r="AD388">
        <v>1</v>
      </c>
    </row>
    <row r="389" spans="1:30" x14ac:dyDescent="0.3">
      <c r="A389" t="s">
        <v>900</v>
      </c>
      <c r="B389" t="s">
        <v>400</v>
      </c>
      <c r="C389" s="19" t="s">
        <v>322</v>
      </c>
      <c r="D389">
        <v>1</v>
      </c>
      <c r="E389">
        <v>7.2370749999999999</v>
      </c>
      <c r="F389">
        <v>21.759132999999999</v>
      </c>
      <c r="G389">
        <v>2.9</v>
      </c>
      <c r="H389">
        <v>5.3131779999999997</v>
      </c>
      <c r="I389">
        <v>5.286384</v>
      </c>
      <c r="J389" s="1">
        <v>0</v>
      </c>
      <c r="K389" s="1">
        <v>180</v>
      </c>
      <c r="L389" s="1">
        <v>0</v>
      </c>
      <c r="M389" s="7" t="s">
        <v>548</v>
      </c>
      <c r="N389" t="s">
        <v>324</v>
      </c>
      <c r="O389" s="168">
        <v>2</v>
      </c>
      <c r="P389">
        <v>2</v>
      </c>
      <c r="Q389">
        <v>1</v>
      </c>
      <c r="R389">
        <v>1</v>
      </c>
      <c r="S389">
        <v>1</v>
      </c>
      <c r="T389">
        <v>0</v>
      </c>
      <c r="U389">
        <v>0</v>
      </c>
      <c r="V389">
        <v>0</v>
      </c>
      <c r="W389">
        <v>0</v>
      </c>
      <c r="X389">
        <v>0</v>
      </c>
      <c r="Y389">
        <v>0</v>
      </c>
      <c r="Z389">
        <v>0</v>
      </c>
      <c r="AA389">
        <v>0</v>
      </c>
      <c r="AB389">
        <v>0</v>
      </c>
      <c r="AC389">
        <v>0</v>
      </c>
      <c r="AD389">
        <v>1</v>
      </c>
    </row>
    <row r="390" spans="1:30" x14ac:dyDescent="0.3">
      <c r="A390" t="s">
        <v>901</v>
      </c>
      <c r="B390" t="s">
        <v>400</v>
      </c>
      <c r="C390" s="19" t="s">
        <v>335</v>
      </c>
      <c r="D390">
        <v>1</v>
      </c>
      <c r="E390">
        <v>7.2370749999999999</v>
      </c>
      <c r="F390">
        <v>21.759132999999999</v>
      </c>
      <c r="G390">
        <v>0</v>
      </c>
      <c r="H390">
        <v>5.25</v>
      </c>
      <c r="I390">
        <v>2.9</v>
      </c>
      <c r="J390" s="1">
        <v>90</v>
      </c>
      <c r="K390" s="1">
        <v>-120</v>
      </c>
      <c r="L390" s="1">
        <v>0</v>
      </c>
      <c r="M390" s="7" t="s">
        <v>10</v>
      </c>
      <c r="N390" t="s">
        <v>316</v>
      </c>
      <c r="O390" s="168">
        <v>2</v>
      </c>
      <c r="P390">
        <v>2</v>
      </c>
      <c r="Q390">
        <v>1</v>
      </c>
      <c r="R390">
        <v>0.5</v>
      </c>
      <c r="S390">
        <v>1</v>
      </c>
      <c r="T390">
        <v>0</v>
      </c>
      <c r="U390">
        <v>0</v>
      </c>
      <c r="V390">
        <v>0</v>
      </c>
      <c r="W390">
        <v>0</v>
      </c>
      <c r="X390">
        <v>0</v>
      </c>
      <c r="Y390">
        <v>0</v>
      </c>
      <c r="Z390">
        <v>0</v>
      </c>
      <c r="AA390">
        <v>0</v>
      </c>
      <c r="AB390">
        <v>0</v>
      </c>
      <c r="AC390">
        <v>0</v>
      </c>
      <c r="AD390">
        <v>1</v>
      </c>
    </row>
    <row r="391" spans="1:30" x14ac:dyDescent="0.3">
      <c r="A391" t="s">
        <v>903</v>
      </c>
      <c r="B391" t="s">
        <v>400</v>
      </c>
      <c r="C391" s="19" t="s">
        <v>299</v>
      </c>
      <c r="D391">
        <v>1</v>
      </c>
      <c r="E391">
        <v>4.6120749999999999</v>
      </c>
      <c r="F391">
        <v>17.212499999999999</v>
      </c>
      <c r="G391">
        <v>0</v>
      </c>
      <c r="H391">
        <v>4.1654059999999999</v>
      </c>
      <c r="I391">
        <v>2.2578830000000001</v>
      </c>
      <c r="J391" s="1">
        <v>90</v>
      </c>
      <c r="K391" s="1">
        <v>-30</v>
      </c>
      <c r="L391" s="1">
        <v>0</v>
      </c>
      <c r="M391" s="7" t="s">
        <v>10</v>
      </c>
      <c r="N391" t="s">
        <v>316</v>
      </c>
      <c r="O391" s="168">
        <v>2</v>
      </c>
      <c r="P391">
        <v>2</v>
      </c>
      <c r="Q391">
        <v>1</v>
      </c>
      <c r="R391">
        <v>0.5</v>
      </c>
      <c r="S391">
        <v>1</v>
      </c>
      <c r="T391">
        <v>0</v>
      </c>
      <c r="U391">
        <v>0</v>
      </c>
      <c r="V391">
        <v>0</v>
      </c>
      <c r="W391">
        <v>0</v>
      </c>
      <c r="X391">
        <v>0</v>
      </c>
      <c r="Y391">
        <v>0</v>
      </c>
      <c r="Z391">
        <v>0</v>
      </c>
      <c r="AA391">
        <v>0</v>
      </c>
      <c r="AB391">
        <v>0</v>
      </c>
      <c r="AC391">
        <v>0</v>
      </c>
      <c r="AD391">
        <v>1</v>
      </c>
    </row>
    <row r="392" spans="1:30" x14ac:dyDescent="0.3">
      <c r="A392" t="s">
        <v>905</v>
      </c>
      <c r="B392" t="s">
        <v>464</v>
      </c>
      <c r="C392" s="19" t="s">
        <v>315</v>
      </c>
      <c r="D392">
        <v>1</v>
      </c>
      <c r="E392">
        <v>35.668911000000001</v>
      </c>
      <c r="F392">
        <v>9.1545170000000002</v>
      </c>
      <c r="G392">
        <v>0</v>
      </c>
      <c r="H392">
        <v>3.5</v>
      </c>
      <c r="I392">
        <v>2.9</v>
      </c>
      <c r="J392" s="1">
        <v>90</v>
      </c>
      <c r="K392" s="1">
        <v>-30</v>
      </c>
      <c r="L392" s="1">
        <v>0</v>
      </c>
      <c r="M392" s="7" t="s">
        <v>462</v>
      </c>
      <c r="N392" t="s">
        <v>301</v>
      </c>
      <c r="O392" s="168">
        <v>2</v>
      </c>
      <c r="P392">
        <v>2</v>
      </c>
      <c r="Q392">
        <v>1</v>
      </c>
      <c r="R392">
        <v>1</v>
      </c>
      <c r="S392">
        <v>1</v>
      </c>
      <c r="T392">
        <v>0</v>
      </c>
      <c r="U392">
        <v>0</v>
      </c>
      <c r="V392">
        <v>0</v>
      </c>
      <c r="W392">
        <v>0</v>
      </c>
      <c r="X392">
        <v>0</v>
      </c>
      <c r="Y392">
        <v>0</v>
      </c>
      <c r="Z392">
        <v>0</v>
      </c>
      <c r="AA392">
        <v>0</v>
      </c>
      <c r="AB392">
        <v>0</v>
      </c>
      <c r="AC392">
        <v>0</v>
      </c>
      <c r="AD392">
        <v>1</v>
      </c>
    </row>
    <row r="393" spans="1:30" x14ac:dyDescent="0.3">
      <c r="A393" t="s">
        <v>906</v>
      </c>
      <c r="B393" t="s">
        <v>464</v>
      </c>
      <c r="C393" s="19" t="s">
        <v>299</v>
      </c>
      <c r="D393">
        <v>1</v>
      </c>
      <c r="E393">
        <v>35.164839999999998</v>
      </c>
      <c r="F393">
        <v>5.9814410000000002</v>
      </c>
      <c r="G393">
        <v>0</v>
      </c>
      <c r="H393">
        <v>1.1499999999999999</v>
      </c>
      <c r="I393">
        <v>2.9</v>
      </c>
      <c r="J393" s="1">
        <v>90</v>
      </c>
      <c r="K393" s="1">
        <v>150</v>
      </c>
      <c r="L393" s="1">
        <v>0</v>
      </c>
      <c r="M393" s="7" t="s">
        <v>805</v>
      </c>
      <c r="N393" t="s">
        <v>301</v>
      </c>
      <c r="O393" s="168">
        <v>2</v>
      </c>
      <c r="P393">
        <v>2</v>
      </c>
      <c r="Q393">
        <v>1</v>
      </c>
      <c r="R393">
        <v>1</v>
      </c>
      <c r="S393">
        <v>1</v>
      </c>
      <c r="T393">
        <v>0</v>
      </c>
      <c r="U393">
        <v>0</v>
      </c>
      <c r="V393">
        <v>0</v>
      </c>
      <c r="W393">
        <v>0</v>
      </c>
      <c r="X393">
        <v>0</v>
      </c>
      <c r="Y393">
        <v>0</v>
      </c>
      <c r="Z393">
        <v>0</v>
      </c>
      <c r="AA393">
        <v>0</v>
      </c>
      <c r="AB393">
        <v>0</v>
      </c>
      <c r="AC393">
        <v>0</v>
      </c>
      <c r="AD393">
        <v>1</v>
      </c>
    </row>
    <row r="394" spans="1:30" x14ac:dyDescent="0.3">
      <c r="A394" t="s">
        <v>907</v>
      </c>
      <c r="B394" t="s">
        <v>464</v>
      </c>
      <c r="C394" s="19" t="s">
        <v>335</v>
      </c>
      <c r="D394">
        <v>1</v>
      </c>
      <c r="E394">
        <v>35.668911000000001</v>
      </c>
      <c r="F394">
        <v>9.1545170000000002</v>
      </c>
      <c r="G394">
        <v>0</v>
      </c>
      <c r="H394">
        <v>0.92500000000000004</v>
      </c>
      <c r="I394">
        <v>2.9</v>
      </c>
      <c r="J394" s="1">
        <v>90</v>
      </c>
      <c r="K394" s="1">
        <v>-120</v>
      </c>
      <c r="L394" s="1">
        <v>0</v>
      </c>
      <c r="M394" s="7" t="s">
        <v>311</v>
      </c>
      <c r="N394" t="s">
        <v>301</v>
      </c>
      <c r="O394" s="168">
        <v>2</v>
      </c>
      <c r="P394">
        <v>2</v>
      </c>
      <c r="Q394">
        <v>1</v>
      </c>
      <c r="R394">
        <v>1</v>
      </c>
      <c r="S394">
        <v>1</v>
      </c>
      <c r="T394">
        <v>0</v>
      </c>
      <c r="U394">
        <v>0</v>
      </c>
      <c r="V394">
        <v>0</v>
      </c>
      <c r="W394">
        <v>0</v>
      </c>
      <c r="X394">
        <v>0</v>
      </c>
      <c r="Y394">
        <v>0</v>
      </c>
      <c r="Z394">
        <v>0</v>
      </c>
      <c r="AA394">
        <v>0</v>
      </c>
      <c r="AB394">
        <v>0</v>
      </c>
      <c r="AC394">
        <v>0</v>
      </c>
      <c r="AD394">
        <v>1</v>
      </c>
    </row>
    <row r="395" spans="1:30" x14ac:dyDescent="0.3">
      <c r="A395" t="s">
        <v>908</v>
      </c>
      <c r="B395" t="s">
        <v>464</v>
      </c>
      <c r="C395" s="19" t="s">
        <v>299</v>
      </c>
      <c r="D395">
        <v>1</v>
      </c>
      <c r="E395">
        <v>37.200000000000003</v>
      </c>
      <c r="F395">
        <v>4.8064410000000004</v>
      </c>
      <c r="G395">
        <v>0</v>
      </c>
      <c r="H395">
        <v>2.35</v>
      </c>
      <c r="I395">
        <v>2.9</v>
      </c>
      <c r="J395" s="1">
        <v>90</v>
      </c>
      <c r="K395" s="1">
        <v>150</v>
      </c>
      <c r="L395" s="1">
        <v>0</v>
      </c>
      <c r="M395" s="7" t="s">
        <v>739</v>
      </c>
      <c r="N395" t="s">
        <v>301</v>
      </c>
      <c r="O395" s="168">
        <v>2</v>
      </c>
      <c r="P395">
        <v>2</v>
      </c>
      <c r="Q395">
        <v>1</v>
      </c>
      <c r="R395">
        <v>1</v>
      </c>
      <c r="S395">
        <v>1</v>
      </c>
      <c r="T395">
        <v>0</v>
      </c>
      <c r="U395">
        <v>0</v>
      </c>
      <c r="V395">
        <v>0</v>
      </c>
      <c r="W395">
        <v>0</v>
      </c>
      <c r="X395">
        <v>0</v>
      </c>
      <c r="Y395">
        <v>0</v>
      </c>
      <c r="Z395">
        <v>0</v>
      </c>
      <c r="AA395">
        <v>0</v>
      </c>
      <c r="AB395">
        <v>0</v>
      </c>
      <c r="AC395">
        <v>0</v>
      </c>
      <c r="AD395">
        <v>1</v>
      </c>
    </row>
    <row r="396" spans="1:30" x14ac:dyDescent="0.3">
      <c r="A396" t="s">
        <v>909</v>
      </c>
      <c r="B396" t="s">
        <v>464</v>
      </c>
      <c r="C396" s="19" t="s">
        <v>335</v>
      </c>
      <c r="D396">
        <v>1</v>
      </c>
      <c r="E396">
        <v>35.206411000000003</v>
      </c>
      <c r="F396">
        <v>8.3534439999999996</v>
      </c>
      <c r="G396">
        <v>0</v>
      </c>
      <c r="H396">
        <v>2.0750000000000002</v>
      </c>
      <c r="I396">
        <v>2.9</v>
      </c>
      <c r="J396" s="1">
        <v>90</v>
      </c>
      <c r="K396" s="1">
        <v>-120</v>
      </c>
      <c r="L396" s="1">
        <v>0</v>
      </c>
      <c r="M396" s="7" t="s">
        <v>300</v>
      </c>
      <c r="N396" t="s">
        <v>301</v>
      </c>
      <c r="O396" s="168">
        <v>2</v>
      </c>
      <c r="P396">
        <v>2</v>
      </c>
      <c r="Q396">
        <v>1</v>
      </c>
      <c r="R396">
        <v>1</v>
      </c>
      <c r="S396">
        <v>1</v>
      </c>
      <c r="T396">
        <v>0</v>
      </c>
      <c r="U396">
        <v>0</v>
      </c>
      <c r="V396">
        <v>0</v>
      </c>
      <c r="W396">
        <v>0</v>
      </c>
      <c r="X396">
        <v>0</v>
      </c>
      <c r="Y396">
        <v>0</v>
      </c>
      <c r="Z396">
        <v>0</v>
      </c>
      <c r="AA396">
        <v>0</v>
      </c>
      <c r="AB396">
        <v>0</v>
      </c>
      <c r="AC396">
        <v>0</v>
      </c>
      <c r="AD396">
        <v>1</v>
      </c>
    </row>
    <row r="397" spans="1:30" x14ac:dyDescent="0.3">
      <c r="A397" t="s">
        <v>911</v>
      </c>
      <c r="B397" t="s">
        <v>464</v>
      </c>
      <c r="C397" s="19" t="s">
        <v>228</v>
      </c>
      <c r="D397">
        <v>1</v>
      </c>
      <c r="E397">
        <v>37.200000000000003</v>
      </c>
      <c r="F397">
        <v>4.8064410000000004</v>
      </c>
      <c r="G397">
        <v>0</v>
      </c>
      <c r="H397">
        <v>3</v>
      </c>
      <c r="I397">
        <v>2.9</v>
      </c>
      <c r="J397" s="1">
        <v>90</v>
      </c>
      <c r="K397" s="1">
        <v>60</v>
      </c>
      <c r="L397" s="1">
        <v>0</v>
      </c>
      <c r="M397" s="7" t="s">
        <v>10</v>
      </c>
      <c r="N397" t="s">
        <v>316</v>
      </c>
      <c r="O397" s="168">
        <v>2</v>
      </c>
      <c r="P397">
        <v>2</v>
      </c>
      <c r="Q397">
        <v>1</v>
      </c>
      <c r="R397">
        <v>0.5</v>
      </c>
      <c r="S397">
        <v>1</v>
      </c>
      <c r="T397">
        <v>0</v>
      </c>
      <c r="U397">
        <v>0</v>
      </c>
      <c r="V397">
        <v>0</v>
      </c>
      <c r="W397">
        <v>0</v>
      </c>
      <c r="X397">
        <v>0</v>
      </c>
      <c r="Y397">
        <v>0</v>
      </c>
      <c r="Z397">
        <v>0</v>
      </c>
      <c r="AA397">
        <v>0</v>
      </c>
      <c r="AB397">
        <v>0</v>
      </c>
      <c r="AC397">
        <v>0</v>
      </c>
      <c r="AD397">
        <v>1</v>
      </c>
    </row>
    <row r="398" spans="1:30" x14ac:dyDescent="0.3">
      <c r="A398" t="s">
        <v>913</v>
      </c>
      <c r="B398" t="s">
        <v>464</v>
      </c>
      <c r="C398" s="19" t="s">
        <v>322</v>
      </c>
      <c r="D398">
        <v>1</v>
      </c>
      <c r="E398">
        <v>35.668911000000001</v>
      </c>
      <c r="F398">
        <v>9.1545170000000002</v>
      </c>
      <c r="G398">
        <v>2.9</v>
      </c>
      <c r="H398">
        <v>3.3078620000000001</v>
      </c>
      <c r="I398">
        <v>3.1742560000000002</v>
      </c>
      <c r="J398" s="1">
        <v>0</v>
      </c>
      <c r="K398" s="1">
        <v>180</v>
      </c>
      <c r="L398" s="1">
        <v>0</v>
      </c>
      <c r="M398" s="7" t="s">
        <v>647</v>
      </c>
      <c r="N398" t="s">
        <v>324</v>
      </c>
      <c r="O398" s="168">
        <v>2</v>
      </c>
      <c r="P398">
        <v>2</v>
      </c>
      <c r="Q398">
        <v>1</v>
      </c>
      <c r="R398">
        <v>1</v>
      </c>
      <c r="S398">
        <v>1</v>
      </c>
      <c r="T398">
        <v>0</v>
      </c>
      <c r="U398">
        <v>0</v>
      </c>
      <c r="V398">
        <v>0</v>
      </c>
      <c r="W398">
        <v>0</v>
      </c>
      <c r="X398">
        <v>0</v>
      </c>
      <c r="Y398">
        <v>0</v>
      </c>
      <c r="Z398">
        <v>0</v>
      </c>
      <c r="AA398">
        <v>0</v>
      </c>
      <c r="AB398">
        <v>0</v>
      </c>
      <c r="AC398">
        <v>0</v>
      </c>
      <c r="AD398">
        <v>1</v>
      </c>
    </row>
    <row r="399" spans="1:30" x14ac:dyDescent="0.3">
      <c r="A399" t="s">
        <v>914</v>
      </c>
      <c r="B399" t="s">
        <v>464</v>
      </c>
      <c r="C399" s="19" t="s">
        <v>308</v>
      </c>
      <c r="D399">
        <v>1</v>
      </c>
      <c r="E399">
        <v>37.200000000000003</v>
      </c>
      <c r="F399">
        <v>4.8064410000000004</v>
      </c>
      <c r="G399">
        <v>0</v>
      </c>
      <c r="H399">
        <v>3.3078620000000001</v>
      </c>
      <c r="I399">
        <v>3.1742560000000002</v>
      </c>
      <c r="J399" s="1">
        <v>180</v>
      </c>
      <c r="K399" s="1">
        <v>180</v>
      </c>
      <c r="L399" s="1">
        <v>0</v>
      </c>
      <c r="M399" s="7" t="s">
        <v>69</v>
      </c>
      <c r="N399" t="s">
        <v>309</v>
      </c>
      <c r="O399" s="168">
        <v>2</v>
      </c>
      <c r="P399">
        <v>2</v>
      </c>
      <c r="Q399">
        <v>1</v>
      </c>
      <c r="R399">
        <v>1</v>
      </c>
      <c r="S399">
        <v>1</v>
      </c>
      <c r="T399">
        <v>0</v>
      </c>
      <c r="U399">
        <v>0</v>
      </c>
      <c r="V399">
        <v>0</v>
      </c>
      <c r="W399">
        <v>0</v>
      </c>
      <c r="X399">
        <v>0</v>
      </c>
      <c r="Y399">
        <v>0</v>
      </c>
      <c r="Z399">
        <v>0</v>
      </c>
      <c r="AA399">
        <v>0</v>
      </c>
      <c r="AB399">
        <v>0</v>
      </c>
      <c r="AC399">
        <v>0</v>
      </c>
      <c r="AD399">
        <v>1</v>
      </c>
    </row>
    <row r="400" spans="1:30" x14ac:dyDescent="0.3">
      <c r="A400" t="s">
        <v>915</v>
      </c>
      <c r="B400" t="s">
        <v>460</v>
      </c>
      <c r="C400" s="19" t="s">
        <v>335</v>
      </c>
      <c r="D400">
        <v>1</v>
      </c>
      <c r="E400">
        <v>10.387074999999999</v>
      </c>
      <c r="F400">
        <v>27.215093</v>
      </c>
      <c r="G400">
        <v>0</v>
      </c>
      <c r="H400">
        <v>2.7</v>
      </c>
      <c r="I400">
        <v>2.9</v>
      </c>
      <c r="J400" s="1">
        <v>90</v>
      </c>
      <c r="K400" s="1">
        <v>-120</v>
      </c>
      <c r="L400" s="1">
        <v>0</v>
      </c>
      <c r="M400" s="7" t="s">
        <v>10</v>
      </c>
      <c r="N400" t="s">
        <v>316</v>
      </c>
      <c r="O400" s="168">
        <v>2</v>
      </c>
      <c r="P400">
        <v>2</v>
      </c>
      <c r="Q400">
        <v>1</v>
      </c>
      <c r="R400">
        <v>0.5</v>
      </c>
      <c r="S400">
        <v>1</v>
      </c>
      <c r="T400">
        <v>0</v>
      </c>
      <c r="U400">
        <v>0</v>
      </c>
      <c r="V400">
        <v>0</v>
      </c>
      <c r="W400">
        <v>0</v>
      </c>
      <c r="X400">
        <v>0</v>
      </c>
      <c r="Y400">
        <v>0</v>
      </c>
      <c r="Z400">
        <v>0</v>
      </c>
      <c r="AA400">
        <v>0</v>
      </c>
      <c r="AB400">
        <v>0</v>
      </c>
      <c r="AC400">
        <v>0</v>
      </c>
      <c r="AD400">
        <v>1</v>
      </c>
    </row>
    <row r="401" spans="1:30" x14ac:dyDescent="0.3">
      <c r="A401" t="s">
        <v>917</v>
      </c>
      <c r="B401" t="s">
        <v>460</v>
      </c>
      <c r="C401" s="19" t="s">
        <v>228</v>
      </c>
      <c r="D401">
        <v>1</v>
      </c>
      <c r="E401">
        <v>12.777305999999999</v>
      </c>
      <c r="F401">
        <v>25.835093000000001</v>
      </c>
      <c r="G401">
        <v>0</v>
      </c>
      <c r="H401">
        <v>2.7</v>
      </c>
      <c r="I401">
        <v>2.9</v>
      </c>
      <c r="J401" s="1">
        <v>90</v>
      </c>
      <c r="K401" s="1">
        <v>-120</v>
      </c>
      <c r="L401" s="1">
        <v>0</v>
      </c>
      <c r="M401" s="7" t="s">
        <v>373</v>
      </c>
      <c r="N401" t="s">
        <v>301</v>
      </c>
      <c r="O401" s="168">
        <v>2</v>
      </c>
      <c r="P401">
        <v>2</v>
      </c>
      <c r="Q401">
        <v>1</v>
      </c>
      <c r="R401">
        <v>1</v>
      </c>
      <c r="S401">
        <v>1</v>
      </c>
      <c r="T401">
        <v>0</v>
      </c>
      <c r="U401">
        <v>0</v>
      </c>
      <c r="V401">
        <v>0</v>
      </c>
      <c r="W401">
        <v>0</v>
      </c>
      <c r="X401">
        <v>0</v>
      </c>
      <c r="Y401">
        <v>0</v>
      </c>
      <c r="Z401">
        <v>0</v>
      </c>
      <c r="AA401">
        <v>0</v>
      </c>
      <c r="AB401">
        <v>0</v>
      </c>
      <c r="AC401">
        <v>0</v>
      </c>
      <c r="AD401">
        <v>1</v>
      </c>
    </row>
    <row r="402" spans="1:30" x14ac:dyDescent="0.3">
      <c r="A402" t="s">
        <v>919</v>
      </c>
      <c r="B402" t="s">
        <v>460</v>
      </c>
      <c r="C402" s="19" t="s">
        <v>299</v>
      </c>
      <c r="D402">
        <v>1</v>
      </c>
      <c r="E402">
        <v>9.0370749999999997</v>
      </c>
      <c r="F402">
        <v>24.876825</v>
      </c>
      <c r="G402">
        <v>0</v>
      </c>
      <c r="H402">
        <v>2.76</v>
      </c>
      <c r="I402">
        <v>2.9</v>
      </c>
      <c r="J402" s="1">
        <v>90</v>
      </c>
      <c r="K402" s="1">
        <v>-30</v>
      </c>
      <c r="L402" s="1">
        <v>0</v>
      </c>
      <c r="M402" s="7" t="s">
        <v>394</v>
      </c>
      <c r="N402" t="s">
        <v>301</v>
      </c>
      <c r="O402" s="168">
        <v>2</v>
      </c>
      <c r="P402">
        <v>2</v>
      </c>
      <c r="Q402">
        <v>1</v>
      </c>
      <c r="R402">
        <v>1</v>
      </c>
      <c r="S402">
        <v>1</v>
      </c>
      <c r="T402">
        <v>0</v>
      </c>
      <c r="U402">
        <v>0</v>
      </c>
      <c r="V402">
        <v>0</v>
      </c>
      <c r="W402">
        <v>0</v>
      </c>
      <c r="X402">
        <v>0</v>
      </c>
      <c r="Y402">
        <v>0</v>
      </c>
      <c r="Z402">
        <v>0</v>
      </c>
      <c r="AA402">
        <v>0</v>
      </c>
      <c r="AB402">
        <v>0</v>
      </c>
      <c r="AC402">
        <v>0</v>
      </c>
      <c r="AD402">
        <v>1</v>
      </c>
    </row>
    <row r="403" spans="1:30" x14ac:dyDescent="0.3">
      <c r="A403" t="s">
        <v>920</v>
      </c>
      <c r="B403" t="s">
        <v>460</v>
      </c>
      <c r="C403" s="19" t="s">
        <v>322</v>
      </c>
      <c r="D403">
        <v>1</v>
      </c>
      <c r="E403">
        <v>10.387074999999999</v>
      </c>
      <c r="F403">
        <v>27.215093</v>
      </c>
      <c r="G403">
        <v>2.9</v>
      </c>
      <c r="H403">
        <v>2.7378849999999999</v>
      </c>
      <c r="I403">
        <v>2.7218089999999999</v>
      </c>
      <c r="J403" s="1">
        <v>0</v>
      </c>
      <c r="K403" s="1">
        <v>180</v>
      </c>
      <c r="L403" s="1">
        <v>0</v>
      </c>
      <c r="M403" s="7" t="s">
        <v>524</v>
      </c>
      <c r="N403" t="s">
        <v>324</v>
      </c>
      <c r="O403" s="168">
        <v>2</v>
      </c>
      <c r="P403">
        <v>2</v>
      </c>
      <c r="Q403">
        <v>1</v>
      </c>
      <c r="R403">
        <v>1</v>
      </c>
      <c r="S403">
        <v>1</v>
      </c>
      <c r="T403">
        <v>0</v>
      </c>
      <c r="U403">
        <v>0</v>
      </c>
      <c r="V403">
        <v>0</v>
      </c>
      <c r="W403">
        <v>0</v>
      </c>
      <c r="X403">
        <v>0</v>
      </c>
      <c r="Y403">
        <v>0</v>
      </c>
      <c r="Z403">
        <v>0</v>
      </c>
      <c r="AA403">
        <v>0</v>
      </c>
      <c r="AB403">
        <v>0</v>
      </c>
      <c r="AC403">
        <v>0</v>
      </c>
      <c r="AD403">
        <v>1</v>
      </c>
    </row>
    <row r="404" spans="1:30" x14ac:dyDescent="0.3">
      <c r="A404" t="s">
        <v>921</v>
      </c>
      <c r="B404" t="s">
        <v>460</v>
      </c>
      <c r="C404" s="19" t="s">
        <v>308</v>
      </c>
      <c r="D404">
        <v>1</v>
      </c>
      <c r="E404">
        <v>11.427306</v>
      </c>
      <c r="F404">
        <v>23.496825000000001</v>
      </c>
      <c r="G404">
        <v>0</v>
      </c>
      <c r="H404">
        <v>2.7378849999999999</v>
      </c>
      <c r="I404">
        <v>2.7218089999999999</v>
      </c>
      <c r="J404" s="1">
        <v>180</v>
      </c>
      <c r="K404" s="1">
        <v>180</v>
      </c>
      <c r="L404" s="1">
        <v>0</v>
      </c>
      <c r="M404" s="7" t="s">
        <v>69</v>
      </c>
      <c r="N404" t="s">
        <v>309</v>
      </c>
      <c r="O404" s="168">
        <v>2</v>
      </c>
      <c r="P404">
        <v>2</v>
      </c>
      <c r="Q404">
        <v>1</v>
      </c>
      <c r="R404">
        <v>1</v>
      </c>
      <c r="S404">
        <v>1</v>
      </c>
      <c r="T404">
        <v>0</v>
      </c>
      <c r="U404">
        <v>0</v>
      </c>
      <c r="V404">
        <v>0</v>
      </c>
      <c r="W404">
        <v>0</v>
      </c>
      <c r="X404">
        <v>0</v>
      </c>
      <c r="Y404">
        <v>0</v>
      </c>
      <c r="Z404">
        <v>0</v>
      </c>
      <c r="AA404">
        <v>0</v>
      </c>
      <c r="AB404">
        <v>0</v>
      </c>
      <c r="AC404">
        <v>0</v>
      </c>
      <c r="AD404">
        <v>1</v>
      </c>
    </row>
    <row r="405" spans="1:30" x14ac:dyDescent="0.3">
      <c r="A405" t="s">
        <v>922</v>
      </c>
      <c r="B405" t="s">
        <v>460</v>
      </c>
      <c r="C405" s="19" t="s">
        <v>315</v>
      </c>
      <c r="D405">
        <v>1</v>
      </c>
      <c r="E405">
        <v>12.777305999999999</v>
      </c>
      <c r="F405">
        <v>25.835093000000001</v>
      </c>
      <c r="G405">
        <v>0</v>
      </c>
      <c r="H405">
        <v>2.76</v>
      </c>
      <c r="I405">
        <v>2.9</v>
      </c>
      <c r="J405" s="1">
        <v>90</v>
      </c>
      <c r="K405" s="1">
        <v>150</v>
      </c>
      <c r="L405" s="1">
        <v>0</v>
      </c>
      <c r="M405" s="7" t="s">
        <v>10</v>
      </c>
      <c r="N405" t="s">
        <v>316</v>
      </c>
      <c r="O405" s="168">
        <v>2</v>
      </c>
      <c r="P405">
        <v>2</v>
      </c>
      <c r="Q405">
        <v>1</v>
      </c>
      <c r="R405">
        <v>0.5</v>
      </c>
      <c r="S405">
        <v>1</v>
      </c>
      <c r="T405">
        <v>0</v>
      </c>
      <c r="U405">
        <v>0</v>
      </c>
      <c r="V405">
        <v>0</v>
      </c>
      <c r="W405">
        <v>0</v>
      </c>
      <c r="X405">
        <v>0</v>
      </c>
      <c r="Y405">
        <v>0</v>
      </c>
      <c r="Z405">
        <v>0</v>
      </c>
      <c r="AA405">
        <v>0</v>
      </c>
      <c r="AB405">
        <v>0</v>
      </c>
      <c r="AC405">
        <v>0</v>
      </c>
      <c r="AD405">
        <v>1</v>
      </c>
    </row>
    <row r="406" spans="1:30" x14ac:dyDescent="0.3">
      <c r="A406" t="s">
        <v>923</v>
      </c>
      <c r="B406" t="s">
        <v>548</v>
      </c>
      <c r="C406" s="19" t="s">
        <v>315</v>
      </c>
      <c r="D406">
        <v>1</v>
      </c>
      <c r="E406">
        <v>11.870310999999999</v>
      </c>
      <c r="F406">
        <v>19.084133000000001</v>
      </c>
      <c r="G406">
        <v>2.9</v>
      </c>
      <c r="H406">
        <v>1.69</v>
      </c>
      <c r="I406">
        <v>2.9</v>
      </c>
      <c r="J406" s="1">
        <v>90</v>
      </c>
      <c r="K406" s="1">
        <v>150</v>
      </c>
      <c r="L406" s="1">
        <v>0</v>
      </c>
      <c r="M406" s="7" t="s">
        <v>398</v>
      </c>
      <c r="N406" t="s">
        <v>301</v>
      </c>
      <c r="O406" s="168">
        <v>2</v>
      </c>
      <c r="P406">
        <v>2</v>
      </c>
      <c r="Q406">
        <v>1</v>
      </c>
      <c r="R406">
        <v>1</v>
      </c>
      <c r="S406">
        <v>1</v>
      </c>
      <c r="T406">
        <v>0</v>
      </c>
      <c r="U406">
        <v>0</v>
      </c>
      <c r="V406">
        <v>0</v>
      </c>
      <c r="W406">
        <v>0</v>
      </c>
      <c r="X406">
        <v>0</v>
      </c>
      <c r="Y406">
        <v>0</v>
      </c>
      <c r="Z406">
        <v>0</v>
      </c>
      <c r="AA406">
        <v>0</v>
      </c>
      <c r="AB406">
        <v>0</v>
      </c>
      <c r="AC406">
        <v>0</v>
      </c>
      <c r="AD406">
        <v>1</v>
      </c>
    </row>
    <row r="407" spans="1:30" x14ac:dyDescent="0.3">
      <c r="A407" t="s">
        <v>925</v>
      </c>
      <c r="B407" t="s">
        <v>548</v>
      </c>
      <c r="C407" s="19" t="s">
        <v>322</v>
      </c>
      <c r="D407">
        <v>1</v>
      </c>
      <c r="E407">
        <v>9.2453109999999992</v>
      </c>
      <c r="F407">
        <v>14.5375</v>
      </c>
      <c r="G407">
        <v>5.8</v>
      </c>
      <c r="H407">
        <v>5.3131779999999997</v>
      </c>
      <c r="I407">
        <v>5.286384</v>
      </c>
      <c r="J407" s="1">
        <v>180</v>
      </c>
      <c r="K407" s="1">
        <v>180</v>
      </c>
      <c r="L407" s="1">
        <v>0</v>
      </c>
      <c r="M407" s="7" t="s">
        <v>926</v>
      </c>
      <c r="N407" t="s">
        <v>324</v>
      </c>
      <c r="O407" s="168">
        <v>2</v>
      </c>
      <c r="P407">
        <v>2</v>
      </c>
      <c r="Q407">
        <v>1</v>
      </c>
      <c r="R407">
        <v>1</v>
      </c>
      <c r="S407">
        <v>1</v>
      </c>
      <c r="T407">
        <v>0</v>
      </c>
      <c r="U407">
        <v>0</v>
      </c>
      <c r="V407">
        <v>0</v>
      </c>
      <c r="W407">
        <v>0</v>
      </c>
      <c r="X407">
        <v>0</v>
      </c>
      <c r="Y407">
        <v>0</v>
      </c>
      <c r="Z407">
        <v>0</v>
      </c>
      <c r="AA407">
        <v>0</v>
      </c>
      <c r="AB407">
        <v>0</v>
      </c>
      <c r="AC407">
        <v>0</v>
      </c>
      <c r="AD407">
        <v>1</v>
      </c>
    </row>
    <row r="408" spans="1:30" x14ac:dyDescent="0.3">
      <c r="A408" t="s">
        <v>927</v>
      </c>
      <c r="B408" t="s">
        <v>548</v>
      </c>
      <c r="C408" s="19" t="s">
        <v>308</v>
      </c>
      <c r="D408">
        <v>1</v>
      </c>
      <c r="E408">
        <v>7.2370749999999999</v>
      </c>
      <c r="F408">
        <v>21.759132999999999</v>
      </c>
      <c r="G408">
        <v>2.9</v>
      </c>
      <c r="H408">
        <v>5.3131779999999997</v>
      </c>
      <c r="I408">
        <v>5.286384</v>
      </c>
      <c r="J408" s="1">
        <v>0</v>
      </c>
      <c r="K408" s="1">
        <v>180</v>
      </c>
      <c r="L408" s="1">
        <v>0</v>
      </c>
      <c r="M408" s="7" t="s">
        <v>400</v>
      </c>
      <c r="N408" t="s">
        <v>324</v>
      </c>
      <c r="O408" s="168">
        <v>2</v>
      </c>
      <c r="P408">
        <v>2</v>
      </c>
      <c r="Q408">
        <v>1</v>
      </c>
      <c r="R408">
        <v>1</v>
      </c>
      <c r="S408">
        <v>1</v>
      </c>
      <c r="T408">
        <v>0</v>
      </c>
      <c r="U408">
        <v>0</v>
      </c>
      <c r="V408">
        <v>0</v>
      </c>
      <c r="W408">
        <v>0</v>
      </c>
      <c r="X408">
        <v>0</v>
      </c>
      <c r="Y408">
        <v>0</v>
      </c>
      <c r="Z408">
        <v>0</v>
      </c>
      <c r="AA408">
        <v>0</v>
      </c>
      <c r="AB408">
        <v>0</v>
      </c>
      <c r="AC408">
        <v>0</v>
      </c>
      <c r="AD408">
        <v>1</v>
      </c>
    </row>
    <row r="409" spans="1:30" x14ac:dyDescent="0.3">
      <c r="A409" t="s">
        <v>928</v>
      </c>
      <c r="B409" t="s">
        <v>548</v>
      </c>
      <c r="C409" s="19" t="s">
        <v>315</v>
      </c>
      <c r="D409">
        <v>1</v>
      </c>
      <c r="E409">
        <v>10.406727999999999</v>
      </c>
      <c r="F409">
        <v>19.929133</v>
      </c>
      <c r="G409">
        <v>2.9</v>
      </c>
      <c r="H409">
        <v>3.66</v>
      </c>
      <c r="I409">
        <v>2.9</v>
      </c>
      <c r="J409" s="1">
        <v>90</v>
      </c>
      <c r="K409" s="1">
        <v>150</v>
      </c>
      <c r="L409" s="1">
        <v>0</v>
      </c>
      <c r="M409" s="7" t="s">
        <v>458</v>
      </c>
      <c r="N409" t="s">
        <v>301</v>
      </c>
      <c r="O409" s="168">
        <v>2</v>
      </c>
      <c r="P409">
        <v>2</v>
      </c>
      <c r="Q409">
        <v>1</v>
      </c>
      <c r="R409">
        <v>1</v>
      </c>
      <c r="S409">
        <v>1</v>
      </c>
      <c r="T409">
        <v>0</v>
      </c>
      <c r="U409">
        <v>0</v>
      </c>
      <c r="V409">
        <v>0</v>
      </c>
      <c r="W409">
        <v>0</v>
      </c>
      <c r="X409">
        <v>0</v>
      </c>
      <c r="Y409">
        <v>0</v>
      </c>
      <c r="Z409">
        <v>0</v>
      </c>
      <c r="AA409">
        <v>0</v>
      </c>
      <c r="AB409">
        <v>0</v>
      </c>
      <c r="AC409">
        <v>0</v>
      </c>
      <c r="AD409">
        <v>1</v>
      </c>
    </row>
    <row r="410" spans="1:30" x14ac:dyDescent="0.3">
      <c r="A410" t="s">
        <v>929</v>
      </c>
      <c r="B410" t="s">
        <v>548</v>
      </c>
      <c r="C410" s="19" t="s">
        <v>228</v>
      </c>
      <c r="D410">
        <v>1</v>
      </c>
      <c r="E410">
        <v>9.2453109999999992</v>
      </c>
      <c r="F410">
        <v>14.5375</v>
      </c>
      <c r="G410">
        <v>2.9</v>
      </c>
      <c r="H410">
        <v>4.9000000000000004</v>
      </c>
      <c r="I410">
        <v>2.9</v>
      </c>
      <c r="J410" s="1">
        <v>90</v>
      </c>
      <c r="K410" s="1">
        <v>60</v>
      </c>
      <c r="L410" s="1">
        <v>0</v>
      </c>
      <c r="M410" s="7" t="s">
        <v>434</v>
      </c>
      <c r="N410" t="s">
        <v>301</v>
      </c>
      <c r="O410" s="168">
        <v>2</v>
      </c>
      <c r="P410">
        <v>2</v>
      </c>
      <c r="Q410">
        <v>1</v>
      </c>
      <c r="R410">
        <v>1</v>
      </c>
      <c r="S410">
        <v>1</v>
      </c>
      <c r="T410">
        <v>0</v>
      </c>
      <c r="U410">
        <v>0</v>
      </c>
      <c r="V410">
        <v>0</v>
      </c>
      <c r="W410">
        <v>0</v>
      </c>
      <c r="X410">
        <v>0</v>
      </c>
      <c r="Y410">
        <v>0</v>
      </c>
      <c r="Z410">
        <v>0</v>
      </c>
      <c r="AA410">
        <v>0</v>
      </c>
      <c r="AB410">
        <v>0</v>
      </c>
      <c r="AC410">
        <v>0</v>
      </c>
      <c r="AD410">
        <v>1</v>
      </c>
    </row>
    <row r="411" spans="1:30" x14ac:dyDescent="0.3">
      <c r="A411" t="s">
        <v>930</v>
      </c>
      <c r="B411" t="s">
        <v>548</v>
      </c>
      <c r="C411" s="19" t="s">
        <v>335</v>
      </c>
      <c r="D411">
        <v>1</v>
      </c>
      <c r="E411">
        <v>7.2370749999999999</v>
      </c>
      <c r="F411">
        <v>21.759132999999999</v>
      </c>
      <c r="G411">
        <v>2.9</v>
      </c>
      <c r="H411">
        <v>5.25</v>
      </c>
      <c r="I411">
        <v>2.9</v>
      </c>
      <c r="J411" s="1">
        <v>90</v>
      </c>
      <c r="K411" s="1">
        <v>-120</v>
      </c>
      <c r="L411" s="1">
        <v>0</v>
      </c>
      <c r="M411" s="7" t="s">
        <v>10</v>
      </c>
      <c r="N411" t="s">
        <v>316</v>
      </c>
      <c r="O411" s="168">
        <v>2</v>
      </c>
      <c r="P411">
        <v>2</v>
      </c>
      <c r="Q411">
        <v>1</v>
      </c>
      <c r="R411">
        <v>0.5</v>
      </c>
      <c r="S411">
        <v>1</v>
      </c>
      <c r="T411">
        <v>0</v>
      </c>
      <c r="U411">
        <v>0</v>
      </c>
      <c r="V411">
        <v>0</v>
      </c>
      <c r="W411">
        <v>0</v>
      </c>
      <c r="X411">
        <v>0</v>
      </c>
      <c r="Y411">
        <v>0</v>
      </c>
      <c r="Z411">
        <v>0</v>
      </c>
      <c r="AA411">
        <v>0</v>
      </c>
      <c r="AB411">
        <v>0</v>
      </c>
      <c r="AC411">
        <v>0</v>
      </c>
      <c r="AD411">
        <v>1</v>
      </c>
    </row>
    <row r="412" spans="1:30" x14ac:dyDescent="0.3">
      <c r="A412" t="s">
        <v>932</v>
      </c>
      <c r="B412" t="s">
        <v>548</v>
      </c>
      <c r="C412" s="19" t="s">
        <v>228</v>
      </c>
      <c r="D412">
        <v>1</v>
      </c>
      <c r="E412">
        <v>11.870310999999999</v>
      </c>
      <c r="F412">
        <v>19.084133000000001</v>
      </c>
      <c r="G412">
        <v>2.9</v>
      </c>
      <c r="H412">
        <v>0.35</v>
      </c>
      <c r="I412">
        <v>2.9</v>
      </c>
      <c r="J412" s="1">
        <v>90</v>
      </c>
      <c r="K412" s="1">
        <v>60</v>
      </c>
      <c r="L412" s="1">
        <v>0</v>
      </c>
      <c r="M412" s="7" t="s">
        <v>407</v>
      </c>
      <c r="N412" t="s">
        <v>301</v>
      </c>
      <c r="O412" s="168">
        <v>2</v>
      </c>
      <c r="P412">
        <v>2</v>
      </c>
      <c r="Q412">
        <v>1</v>
      </c>
      <c r="R412">
        <v>1</v>
      </c>
      <c r="S412">
        <v>1</v>
      </c>
      <c r="T412">
        <v>0</v>
      </c>
      <c r="U412">
        <v>0</v>
      </c>
      <c r="V412">
        <v>0</v>
      </c>
      <c r="W412">
        <v>0</v>
      </c>
      <c r="X412">
        <v>0</v>
      </c>
      <c r="Y412">
        <v>0</v>
      </c>
      <c r="Z412">
        <v>0</v>
      </c>
      <c r="AA412">
        <v>0</v>
      </c>
      <c r="AB412">
        <v>0</v>
      </c>
      <c r="AC412">
        <v>0</v>
      </c>
      <c r="AD412">
        <v>1</v>
      </c>
    </row>
    <row r="413" spans="1:30" x14ac:dyDescent="0.3">
      <c r="A413" t="s">
        <v>933</v>
      </c>
      <c r="B413" t="s">
        <v>548</v>
      </c>
      <c r="C413" s="19" t="s">
        <v>299</v>
      </c>
      <c r="D413">
        <v>1</v>
      </c>
      <c r="E413">
        <v>4.6120749999999999</v>
      </c>
      <c r="F413">
        <v>17.212499999999999</v>
      </c>
      <c r="G413">
        <v>2.9</v>
      </c>
      <c r="H413">
        <v>4.1654059999999999</v>
      </c>
      <c r="I413">
        <v>2.2578830000000001</v>
      </c>
      <c r="J413" s="1">
        <v>90</v>
      </c>
      <c r="K413" s="1">
        <v>-30</v>
      </c>
      <c r="L413" s="1">
        <v>0</v>
      </c>
      <c r="M413" s="7" t="s">
        <v>10</v>
      </c>
      <c r="N413" t="s">
        <v>316</v>
      </c>
      <c r="O413" s="168">
        <v>2</v>
      </c>
      <c r="P413">
        <v>2</v>
      </c>
      <c r="Q413">
        <v>1</v>
      </c>
      <c r="R413">
        <v>0.5</v>
      </c>
      <c r="S413">
        <v>1</v>
      </c>
      <c r="T413">
        <v>0</v>
      </c>
      <c r="U413">
        <v>0</v>
      </c>
      <c r="V413">
        <v>0</v>
      </c>
      <c r="W413">
        <v>0</v>
      </c>
      <c r="X413">
        <v>0</v>
      </c>
      <c r="Y413">
        <v>0</v>
      </c>
      <c r="Z413">
        <v>0</v>
      </c>
      <c r="AA413">
        <v>0</v>
      </c>
      <c r="AB413">
        <v>0</v>
      </c>
      <c r="AC413">
        <v>0</v>
      </c>
      <c r="AD413">
        <v>1</v>
      </c>
    </row>
    <row r="414" spans="1:30" x14ac:dyDescent="0.3">
      <c r="A414" t="s">
        <v>935</v>
      </c>
      <c r="B414" t="s">
        <v>647</v>
      </c>
      <c r="C414" s="19" t="s">
        <v>335</v>
      </c>
      <c r="D414">
        <v>1</v>
      </c>
      <c r="E414">
        <v>35.206411000000003</v>
      </c>
      <c r="F414">
        <v>8.3534439999999996</v>
      </c>
      <c r="G414">
        <v>2.9</v>
      </c>
      <c r="H414">
        <v>0.92500000000000004</v>
      </c>
      <c r="I414">
        <v>2.9</v>
      </c>
      <c r="J414" s="1">
        <v>90</v>
      </c>
      <c r="K414" s="1">
        <v>60</v>
      </c>
      <c r="L414" s="1">
        <v>0</v>
      </c>
      <c r="M414" s="7" t="s">
        <v>653</v>
      </c>
      <c r="N414" t="s">
        <v>301</v>
      </c>
      <c r="O414" s="168">
        <v>2</v>
      </c>
      <c r="P414">
        <v>2</v>
      </c>
      <c r="Q414">
        <v>1</v>
      </c>
      <c r="R414">
        <v>1</v>
      </c>
      <c r="S414">
        <v>1</v>
      </c>
      <c r="T414">
        <v>0</v>
      </c>
      <c r="U414">
        <v>0</v>
      </c>
      <c r="V414">
        <v>0</v>
      </c>
      <c r="W414">
        <v>0</v>
      </c>
      <c r="X414">
        <v>0</v>
      </c>
      <c r="Y414">
        <v>0</v>
      </c>
      <c r="Z414">
        <v>0</v>
      </c>
      <c r="AA414">
        <v>0</v>
      </c>
      <c r="AB414">
        <v>0</v>
      </c>
      <c r="AC414">
        <v>0</v>
      </c>
      <c r="AD414">
        <v>1</v>
      </c>
    </row>
    <row r="415" spans="1:30" x14ac:dyDescent="0.3">
      <c r="A415" t="s">
        <v>936</v>
      </c>
      <c r="B415" t="s">
        <v>647</v>
      </c>
      <c r="C415" s="19" t="s">
        <v>299</v>
      </c>
      <c r="D415">
        <v>1</v>
      </c>
      <c r="E415">
        <v>35.164839999999998</v>
      </c>
      <c r="F415">
        <v>5.9814410000000002</v>
      </c>
      <c r="G415">
        <v>2.9</v>
      </c>
      <c r="H415">
        <v>2.35</v>
      </c>
      <c r="I415">
        <v>2.9</v>
      </c>
      <c r="J415" s="1">
        <v>90</v>
      </c>
      <c r="K415" s="1">
        <v>-30</v>
      </c>
      <c r="L415" s="1">
        <v>0</v>
      </c>
      <c r="M415" s="7" t="s">
        <v>603</v>
      </c>
      <c r="N415" t="s">
        <v>301</v>
      </c>
      <c r="O415" s="168">
        <v>2</v>
      </c>
      <c r="P415">
        <v>2</v>
      </c>
      <c r="Q415">
        <v>1</v>
      </c>
      <c r="R415">
        <v>1</v>
      </c>
      <c r="S415">
        <v>1</v>
      </c>
      <c r="T415">
        <v>0</v>
      </c>
      <c r="U415">
        <v>0</v>
      </c>
      <c r="V415">
        <v>0</v>
      </c>
      <c r="W415">
        <v>0</v>
      </c>
      <c r="X415">
        <v>0</v>
      </c>
      <c r="Y415">
        <v>0</v>
      </c>
      <c r="Z415">
        <v>0</v>
      </c>
      <c r="AA415">
        <v>0</v>
      </c>
      <c r="AB415">
        <v>0</v>
      </c>
      <c r="AC415">
        <v>0</v>
      </c>
      <c r="AD415">
        <v>1</v>
      </c>
    </row>
    <row r="416" spans="1:30" x14ac:dyDescent="0.3">
      <c r="A416" t="s">
        <v>937</v>
      </c>
      <c r="B416" t="s">
        <v>647</v>
      </c>
      <c r="C416" s="19" t="s">
        <v>308</v>
      </c>
      <c r="D416">
        <v>1</v>
      </c>
      <c r="E416">
        <v>35.668911000000001</v>
      </c>
      <c r="F416">
        <v>9.1545170000000002</v>
      </c>
      <c r="G416">
        <v>2.9</v>
      </c>
      <c r="H416">
        <v>3.3078620000000001</v>
      </c>
      <c r="I416">
        <v>3.1742560000000002</v>
      </c>
      <c r="J416" s="1">
        <v>0</v>
      </c>
      <c r="K416" s="1">
        <v>180</v>
      </c>
      <c r="L416" s="1">
        <v>0</v>
      </c>
      <c r="M416" s="7" t="s">
        <v>464</v>
      </c>
      <c r="N416" t="s">
        <v>324</v>
      </c>
      <c r="O416" s="168">
        <v>2</v>
      </c>
      <c r="P416">
        <v>2</v>
      </c>
      <c r="Q416">
        <v>1</v>
      </c>
      <c r="R416">
        <v>1</v>
      </c>
      <c r="S416">
        <v>1</v>
      </c>
      <c r="T416">
        <v>0</v>
      </c>
      <c r="U416">
        <v>0</v>
      </c>
      <c r="V416">
        <v>0</v>
      </c>
      <c r="W416">
        <v>0</v>
      </c>
      <c r="X416">
        <v>0</v>
      </c>
      <c r="Y416">
        <v>0</v>
      </c>
      <c r="Z416">
        <v>0</v>
      </c>
      <c r="AA416">
        <v>0</v>
      </c>
      <c r="AB416">
        <v>0</v>
      </c>
      <c r="AC416">
        <v>0</v>
      </c>
      <c r="AD416">
        <v>1</v>
      </c>
    </row>
    <row r="417" spans="1:30" x14ac:dyDescent="0.3">
      <c r="A417" t="s">
        <v>938</v>
      </c>
      <c r="B417" t="s">
        <v>647</v>
      </c>
      <c r="C417" s="19" t="s">
        <v>315</v>
      </c>
      <c r="D417">
        <v>1</v>
      </c>
      <c r="E417">
        <v>38.700000000000003</v>
      </c>
      <c r="F417">
        <v>7.4045170000000002</v>
      </c>
      <c r="G417">
        <v>2.9</v>
      </c>
      <c r="H417">
        <v>3.5</v>
      </c>
      <c r="I417">
        <v>2.9</v>
      </c>
      <c r="J417" s="1">
        <v>90</v>
      </c>
      <c r="K417" s="1">
        <v>150</v>
      </c>
      <c r="L417" s="1">
        <v>0</v>
      </c>
      <c r="M417" s="7" t="s">
        <v>472</v>
      </c>
      <c r="N417" t="s">
        <v>301</v>
      </c>
      <c r="O417" s="168">
        <v>2</v>
      </c>
      <c r="P417">
        <v>2</v>
      </c>
      <c r="Q417">
        <v>1</v>
      </c>
      <c r="R417">
        <v>1</v>
      </c>
      <c r="S417">
        <v>1</v>
      </c>
      <c r="T417">
        <v>0</v>
      </c>
      <c r="U417">
        <v>0</v>
      </c>
      <c r="V417">
        <v>0</v>
      </c>
      <c r="W417">
        <v>0</v>
      </c>
      <c r="X417">
        <v>0</v>
      </c>
      <c r="Y417">
        <v>0</v>
      </c>
      <c r="Z417">
        <v>0</v>
      </c>
      <c r="AA417">
        <v>0</v>
      </c>
      <c r="AB417">
        <v>0</v>
      </c>
      <c r="AC417">
        <v>0</v>
      </c>
      <c r="AD417">
        <v>1</v>
      </c>
    </row>
    <row r="418" spans="1:30" x14ac:dyDescent="0.3">
      <c r="A418" t="s">
        <v>939</v>
      </c>
      <c r="B418" t="s">
        <v>647</v>
      </c>
      <c r="C418" s="19" t="s">
        <v>335</v>
      </c>
      <c r="D418">
        <v>1</v>
      </c>
      <c r="E418">
        <v>35.206411000000003</v>
      </c>
      <c r="F418">
        <v>8.3534439999999996</v>
      </c>
      <c r="G418">
        <v>2.9</v>
      </c>
      <c r="H418">
        <v>2.0750000000000002</v>
      </c>
      <c r="I418">
        <v>2.9</v>
      </c>
      <c r="J418" s="1">
        <v>90</v>
      </c>
      <c r="K418" s="1">
        <v>60</v>
      </c>
      <c r="L418" s="1">
        <v>0</v>
      </c>
      <c r="M418" s="7" t="s">
        <v>418</v>
      </c>
      <c r="N418" t="s">
        <v>301</v>
      </c>
      <c r="O418" s="168">
        <v>2</v>
      </c>
      <c r="P418">
        <v>2</v>
      </c>
      <c r="Q418">
        <v>1</v>
      </c>
      <c r="R418">
        <v>1</v>
      </c>
      <c r="S418">
        <v>1</v>
      </c>
      <c r="T418">
        <v>0</v>
      </c>
      <c r="U418">
        <v>0</v>
      </c>
      <c r="V418">
        <v>0</v>
      </c>
      <c r="W418">
        <v>0</v>
      </c>
      <c r="X418">
        <v>0</v>
      </c>
      <c r="Y418">
        <v>0</v>
      </c>
      <c r="Z418">
        <v>0</v>
      </c>
      <c r="AA418">
        <v>0</v>
      </c>
      <c r="AB418">
        <v>0</v>
      </c>
      <c r="AC418">
        <v>0</v>
      </c>
      <c r="AD418">
        <v>1</v>
      </c>
    </row>
    <row r="419" spans="1:30" x14ac:dyDescent="0.3">
      <c r="A419" t="s">
        <v>941</v>
      </c>
      <c r="B419" t="s">
        <v>647</v>
      </c>
      <c r="C419" s="19" t="s">
        <v>299</v>
      </c>
      <c r="D419">
        <v>1</v>
      </c>
      <c r="E419">
        <v>34.168911000000001</v>
      </c>
      <c r="F419">
        <v>6.5564410000000004</v>
      </c>
      <c r="G419">
        <v>2.9</v>
      </c>
      <c r="H419">
        <v>1.1499999999999999</v>
      </c>
      <c r="I419">
        <v>2.9</v>
      </c>
      <c r="J419" s="1">
        <v>90</v>
      </c>
      <c r="K419" s="1">
        <v>-30</v>
      </c>
      <c r="L419" s="1">
        <v>0</v>
      </c>
      <c r="M419" s="7" t="s">
        <v>650</v>
      </c>
      <c r="N419" t="s">
        <v>301</v>
      </c>
      <c r="O419" s="168">
        <v>2</v>
      </c>
      <c r="P419">
        <v>2</v>
      </c>
      <c r="Q419">
        <v>1</v>
      </c>
      <c r="R419">
        <v>1</v>
      </c>
      <c r="S419">
        <v>1</v>
      </c>
      <c r="T419">
        <v>0</v>
      </c>
      <c r="U419">
        <v>0</v>
      </c>
      <c r="V419">
        <v>0</v>
      </c>
      <c r="W419">
        <v>0</v>
      </c>
      <c r="X419">
        <v>0</v>
      </c>
      <c r="Y419">
        <v>0</v>
      </c>
      <c r="Z419">
        <v>0</v>
      </c>
      <c r="AA419">
        <v>0</v>
      </c>
      <c r="AB419">
        <v>0</v>
      </c>
      <c r="AC419">
        <v>0</v>
      </c>
      <c r="AD419">
        <v>1</v>
      </c>
    </row>
    <row r="420" spans="1:30" x14ac:dyDescent="0.3">
      <c r="A420" t="s">
        <v>942</v>
      </c>
      <c r="B420" t="s">
        <v>647</v>
      </c>
      <c r="C420" s="19" t="s">
        <v>228</v>
      </c>
      <c r="D420">
        <v>1</v>
      </c>
      <c r="E420">
        <v>37.200000000000003</v>
      </c>
      <c r="F420">
        <v>4.8064410000000004</v>
      </c>
      <c r="G420">
        <v>2.9</v>
      </c>
      <c r="H420">
        <v>3</v>
      </c>
      <c r="I420">
        <v>2.9</v>
      </c>
      <c r="J420" s="1">
        <v>90</v>
      </c>
      <c r="K420" s="1">
        <v>60</v>
      </c>
      <c r="L420" s="1">
        <v>0</v>
      </c>
      <c r="M420" s="7" t="s">
        <v>10</v>
      </c>
      <c r="N420" t="s">
        <v>316</v>
      </c>
      <c r="O420" s="168">
        <v>2</v>
      </c>
      <c r="P420">
        <v>2</v>
      </c>
      <c r="Q420">
        <v>1</v>
      </c>
      <c r="R420">
        <v>0.5</v>
      </c>
      <c r="S420">
        <v>1</v>
      </c>
      <c r="T420">
        <v>0</v>
      </c>
      <c r="U420">
        <v>0</v>
      </c>
      <c r="V420">
        <v>0</v>
      </c>
      <c r="W420">
        <v>0</v>
      </c>
      <c r="X420">
        <v>0</v>
      </c>
      <c r="Y420">
        <v>0</v>
      </c>
      <c r="Z420">
        <v>0</v>
      </c>
      <c r="AA420">
        <v>0</v>
      </c>
      <c r="AB420">
        <v>0</v>
      </c>
      <c r="AC420">
        <v>0</v>
      </c>
      <c r="AD420">
        <v>1</v>
      </c>
    </row>
    <row r="421" spans="1:30" x14ac:dyDescent="0.3">
      <c r="A421" t="s">
        <v>944</v>
      </c>
      <c r="B421" t="s">
        <v>647</v>
      </c>
      <c r="C421" s="19" t="s">
        <v>322</v>
      </c>
      <c r="D421">
        <v>1</v>
      </c>
      <c r="E421">
        <v>35.668911000000001</v>
      </c>
      <c r="F421">
        <v>9.1545170000000002</v>
      </c>
      <c r="G421">
        <v>5.8</v>
      </c>
      <c r="H421">
        <v>3.3078620000000001</v>
      </c>
      <c r="I421">
        <v>3.1742560000000002</v>
      </c>
      <c r="J421" s="1">
        <v>0</v>
      </c>
      <c r="K421" s="1">
        <v>180</v>
      </c>
      <c r="L421" s="1">
        <v>0</v>
      </c>
      <c r="M421" s="7" t="s">
        <v>945</v>
      </c>
      <c r="N421" t="s">
        <v>324</v>
      </c>
      <c r="O421" s="168">
        <v>2</v>
      </c>
      <c r="P421">
        <v>2</v>
      </c>
      <c r="Q421">
        <v>1</v>
      </c>
      <c r="R421">
        <v>1</v>
      </c>
      <c r="S421">
        <v>1</v>
      </c>
      <c r="T421">
        <v>0</v>
      </c>
      <c r="U421">
        <v>0</v>
      </c>
      <c r="V421">
        <v>0</v>
      </c>
      <c r="W421">
        <v>0</v>
      </c>
      <c r="X421">
        <v>0</v>
      </c>
      <c r="Y421">
        <v>0</v>
      </c>
      <c r="Z421">
        <v>0</v>
      </c>
      <c r="AA421">
        <v>0</v>
      </c>
      <c r="AB421">
        <v>0</v>
      </c>
      <c r="AC421">
        <v>0</v>
      </c>
      <c r="AD421">
        <v>1</v>
      </c>
    </row>
    <row r="422" spans="1:30" x14ac:dyDescent="0.3">
      <c r="A422" t="s">
        <v>946</v>
      </c>
      <c r="B422" t="s">
        <v>361</v>
      </c>
      <c r="C422" s="19" t="s">
        <v>308</v>
      </c>
      <c r="D422">
        <v>1</v>
      </c>
      <c r="E422">
        <v>16.283580000000001</v>
      </c>
      <c r="F422">
        <v>21.328139</v>
      </c>
      <c r="G422">
        <v>2.9</v>
      </c>
      <c r="H422">
        <v>2.2932009999999998</v>
      </c>
      <c r="I422">
        <v>2.9925410000000001</v>
      </c>
      <c r="J422" s="1">
        <v>0</v>
      </c>
      <c r="K422" s="1">
        <v>180</v>
      </c>
      <c r="L422" s="1">
        <v>0</v>
      </c>
      <c r="M422" s="7" t="s">
        <v>343</v>
      </c>
      <c r="N422" t="s">
        <v>324</v>
      </c>
      <c r="O422" s="168">
        <v>2</v>
      </c>
      <c r="P422">
        <v>2</v>
      </c>
      <c r="Q422">
        <v>1</v>
      </c>
      <c r="R422">
        <v>1</v>
      </c>
      <c r="S422">
        <v>1</v>
      </c>
      <c r="T422">
        <v>0</v>
      </c>
      <c r="U422">
        <v>0</v>
      </c>
      <c r="V422">
        <v>0</v>
      </c>
      <c r="W422">
        <v>0</v>
      </c>
      <c r="X422">
        <v>0</v>
      </c>
      <c r="Y422">
        <v>0</v>
      </c>
      <c r="Z422">
        <v>0</v>
      </c>
      <c r="AA422">
        <v>0</v>
      </c>
      <c r="AB422">
        <v>0</v>
      </c>
      <c r="AC422">
        <v>0</v>
      </c>
      <c r="AD422">
        <v>1</v>
      </c>
    </row>
    <row r="423" spans="1:30" x14ac:dyDescent="0.3">
      <c r="A423" t="s">
        <v>947</v>
      </c>
      <c r="B423" t="s">
        <v>361</v>
      </c>
      <c r="C423" s="19" t="s">
        <v>315</v>
      </c>
      <c r="D423">
        <v>1</v>
      </c>
      <c r="E423">
        <v>16.283580000000001</v>
      </c>
      <c r="F423">
        <v>21.328139</v>
      </c>
      <c r="G423">
        <v>2.9</v>
      </c>
      <c r="H423">
        <v>1.5249999999999999</v>
      </c>
      <c r="I423">
        <v>2.9</v>
      </c>
      <c r="J423" s="1">
        <v>90</v>
      </c>
      <c r="K423" s="1">
        <v>-30</v>
      </c>
      <c r="L423" s="1">
        <v>0</v>
      </c>
      <c r="M423" s="7" t="s">
        <v>539</v>
      </c>
      <c r="N423" t="s">
        <v>301</v>
      </c>
      <c r="O423" s="168">
        <v>2</v>
      </c>
      <c r="P423">
        <v>2</v>
      </c>
      <c r="Q423">
        <v>1</v>
      </c>
      <c r="R423">
        <v>1</v>
      </c>
      <c r="S423">
        <v>1</v>
      </c>
      <c r="T423">
        <v>0</v>
      </c>
      <c r="U423">
        <v>0</v>
      </c>
      <c r="V423">
        <v>0</v>
      </c>
      <c r="W423">
        <v>0</v>
      </c>
      <c r="X423">
        <v>0</v>
      </c>
      <c r="Y423">
        <v>0</v>
      </c>
      <c r="Z423">
        <v>0</v>
      </c>
      <c r="AA423">
        <v>0</v>
      </c>
      <c r="AB423">
        <v>0</v>
      </c>
      <c r="AC423">
        <v>0</v>
      </c>
      <c r="AD423">
        <v>1</v>
      </c>
    </row>
    <row r="424" spans="1:30" x14ac:dyDescent="0.3">
      <c r="A424" t="s">
        <v>949</v>
      </c>
      <c r="B424" t="s">
        <v>361</v>
      </c>
      <c r="C424" s="19" t="s">
        <v>335</v>
      </c>
      <c r="D424">
        <v>1</v>
      </c>
      <c r="E424">
        <v>16.283580000000001</v>
      </c>
      <c r="F424">
        <v>21.328139</v>
      </c>
      <c r="G424">
        <v>2.9</v>
      </c>
      <c r="H424">
        <v>1.75</v>
      </c>
      <c r="I424">
        <v>2.9</v>
      </c>
      <c r="J424" s="1">
        <v>90</v>
      </c>
      <c r="K424" s="1">
        <v>-120</v>
      </c>
      <c r="L424" s="1">
        <v>0</v>
      </c>
      <c r="M424" s="7" t="s">
        <v>369</v>
      </c>
      <c r="N424" t="s">
        <v>301</v>
      </c>
      <c r="O424" s="168">
        <v>2</v>
      </c>
      <c r="P424">
        <v>2</v>
      </c>
      <c r="Q424">
        <v>1</v>
      </c>
      <c r="R424">
        <v>1</v>
      </c>
      <c r="S424">
        <v>1</v>
      </c>
      <c r="T424">
        <v>0</v>
      </c>
      <c r="U424">
        <v>0</v>
      </c>
      <c r="V424">
        <v>0</v>
      </c>
      <c r="W424">
        <v>0</v>
      </c>
      <c r="X424">
        <v>0</v>
      </c>
      <c r="Y424">
        <v>0</v>
      </c>
      <c r="Z424">
        <v>0</v>
      </c>
      <c r="AA424">
        <v>0</v>
      </c>
      <c r="AB424">
        <v>0</v>
      </c>
      <c r="AC424">
        <v>0</v>
      </c>
      <c r="AD424">
        <v>1</v>
      </c>
    </row>
    <row r="425" spans="1:30" x14ac:dyDescent="0.3">
      <c r="A425" t="s">
        <v>951</v>
      </c>
      <c r="B425" t="s">
        <v>361</v>
      </c>
      <c r="C425" s="19" t="s">
        <v>335</v>
      </c>
      <c r="D425">
        <v>1</v>
      </c>
      <c r="E425">
        <v>14.70858</v>
      </c>
      <c r="F425">
        <v>18.600159000000001</v>
      </c>
      <c r="G425">
        <v>2.9</v>
      </c>
      <c r="H425">
        <v>1.35</v>
      </c>
      <c r="I425">
        <v>2.9</v>
      </c>
      <c r="J425" s="1">
        <v>90</v>
      </c>
      <c r="K425" s="1">
        <v>-120</v>
      </c>
      <c r="L425" s="1">
        <v>0</v>
      </c>
      <c r="M425" s="7" t="s">
        <v>407</v>
      </c>
      <c r="N425" t="s">
        <v>301</v>
      </c>
      <c r="O425" s="168">
        <v>2</v>
      </c>
      <c r="P425">
        <v>2</v>
      </c>
      <c r="Q425">
        <v>1</v>
      </c>
      <c r="R425">
        <v>1</v>
      </c>
      <c r="S425">
        <v>1</v>
      </c>
      <c r="T425">
        <v>0</v>
      </c>
      <c r="U425">
        <v>0</v>
      </c>
      <c r="V425">
        <v>0</v>
      </c>
      <c r="W425">
        <v>0</v>
      </c>
      <c r="X425">
        <v>0</v>
      </c>
      <c r="Y425">
        <v>0</v>
      </c>
      <c r="Z425">
        <v>0</v>
      </c>
      <c r="AA425">
        <v>0</v>
      </c>
      <c r="AB425">
        <v>0</v>
      </c>
      <c r="AC425">
        <v>0</v>
      </c>
      <c r="AD425">
        <v>1</v>
      </c>
    </row>
    <row r="426" spans="1:30" x14ac:dyDescent="0.3">
      <c r="A426" t="s">
        <v>953</v>
      </c>
      <c r="B426" t="s">
        <v>361</v>
      </c>
      <c r="C426" s="19" t="s">
        <v>322</v>
      </c>
      <c r="D426">
        <v>1</v>
      </c>
      <c r="E426">
        <v>15.354269</v>
      </c>
      <c r="F426">
        <v>16.668524000000001</v>
      </c>
      <c r="G426">
        <v>5.8</v>
      </c>
      <c r="H426">
        <v>2.2932009999999998</v>
      </c>
      <c r="I426">
        <v>2.9925410000000001</v>
      </c>
      <c r="J426" s="1">
        <v>180</v>
      </c>
      <c r="K426" s="1">
        <v>180</v>
      </c>
      <c r="L426" s="1">
        <v>0</v>
      </c>
      <c r="M426" s="7" t="s">
        <v>710</v>
      </c>
      <c r="N426" t="s">
        <v>324</v>
      </c>
      <c r="O426" s="168">
        <v>2</v>
      </c>
      <c r="P426">
        <v>2</v>
      </c>
      <c r="Q426">
        <v>1</v>
      </c>
      <c r="R426">
        <v>1</v>
      </c>
      <c r="S426">
        <v>1</v>
      </c>
      <c r="T426">
        <v>0</v>
      </c>
      <c r="U426">
        <v>0</v>
      </c>
      <c r="V426">
        <v>0</v>
      </c>
      <c r="W426">
        <v>0</v>
      </c>
      <c r="X426">
        <v>0</v>
      </c>
      <c r="Y426">
        <v>0</v>
      </c>
      <c r="Z426">
        <v>0</v>
      </c>
      <c r="AA426">
        <v>0</v>
      </c>
      <c r="AB426">
        <v>0</v>
      </c>
      <c r="AC426">
        <v>0</v>
      </c>
      <c r="AD426">
        <v>1</v>
      </c>
    </row>
    <row r="427" spans="1:30" x14ac:dyDescent="0.3">
      <c r="A427" t="s">
        <v>954</v>
      </c>
      <c r="B427" t="s">
        <v>361</v>
      </c>
      <c r="C427" s="19" t="s">
        <v>335</v>
      </c>
      <c r="D427">
        <v>1</v>
      </c>
      <c r="E427">
        <v>15.408580000000001</v>
      </c>
      <c r="F427">
        <v>19.812594000000001</v>
      </c>
      <c r="G427">
        <v>2.9</v>
      </c>
      <c r="H427">
        <v>1.4</v>
      </c>
      <c r="I427">
        <v>2.9</v>
      </c>
      <c r="J427" s="1">
        <v>90</v>
      </c>
      <c r="K427" s="1">
        <v>-120</v>
      </c>
      <c r="L427" s="1">
        <v>0</v>
      </c>
      <c r="M427" s="7" t="s">
        <v>511</v>
      </c>
      <c r="N427" t="s">
        <v>301</v>
      </c>
      <c r="O427" s="168">
        <v>2</v>
      </c>
      <c r="P427">
        <v>2</v>
      </c>
      <c r="Q427">
        <v>1</v>
      </c>
      <c r="R427">
        <v>1</v>
      </c>
      <c r="S427">
        <v>1</v>
      </c>
      <c r="T427">
        <v>0</v>
      </c>
      <c r="U427">
        <v>0</v>
      </c>
      <c r="V427">
        <v>0</v>
      </c>
      <c r="W427">
        <v>0</v>
      </c>
      <c r="X427">
        <v>0</v>
      </c>
      <c r="Y427">
        <v>0</v>
      </c>
      <c r="Z427">
        <v>0</v>
      </c>
      <c r="AA427">
        <v>0</v>
      </c>
      <c r="AB427">
        <v>0</v>
      </c>
      <c r="AC427">
        <v>0</v>
      </c>
      <c r="AD427">
        <v>1</v>
      </c>
    </row>
    <row r="428" spans="1:30" x14ac:dyDescent="0.3">
      <c r="A428" t="s">
        <v>956</v>
      </c>
      <c r="B428" t="s">
        <v>361</v>
      </c>
      <c r="C428" s="19" t="s">
        <v>228</v>
      </c>
      <c r="D428">
        <v>1</v>
      </c>
      <c r="E428">
        <v>15.354269</v>
      </c>
      <c r="F428">
        <v>16.668524000000001</v>
      </c>
      <c r="G428">
        <v>2.9</v>
      </c>
      <c r="H428">
        <v>2.4</v>
      </c>
      <c r="I428">
        <v>2.9</v>
      </c>
      <c r="J428" s="1">
        <v>90</v>
      </c>
      <c r="K428" s="1">
        <v>60</v>
      </c>
      <c r="L428" s="1">
        <v>0</v>
      </c>
      <c r="M428" s="7" t="s">
        <v>588</v>
      </c>
      <c r="N428" t="s">
        <v>301</v>
      </c>
      <c r="O428" s="168">
        <v>2</v>
      </c>
      <c r="P428">
        <v>2</v>
      </c>
      <c r="Q428">
        <v>1</v>
      </c>
      <c r="R428">
        <v>1</v>
      </c>
      <c r="S428">
        <v>1</v>
      </c>
      <c r="T428">
        <v>0</v>
      </c>
      <c r="U428">
        <v>0</v>
      </c>
      <c r="V428">
        <v>0</v>
      </c>
      <c r="W428">
        <v>0</v>
      </c>
      <c r="X428">
        <v>0</v>
      </c>
      <c r="Y428">
        <v>0</v>
      </c>
      <c r="Z428">
        <v>0</v>
      </c>
      <c r="AA428">
        <v>0</v>
      </c>
      <c r="AB428">
        <v>0</v>
      </c>
      <c r="AC428">
        <v>0</v>
      </c>
      <c r="AD428">
        <v>1</v>
      </c>
    </row>
    <row r="429" spans="1:30" x14ac:dyDescent="0.3">
      <c r="A429" t="s">
        <v>958</v>
      </c>
      <c r="B429" t="s">
        <v>361</v>
      </c>
      <c r="C429" s="19" t="s">
        <v>228</v>
      </c>
      <c r="D429">
        <v>1</v>
      </c>
      <c r="E429">
        <v>16.554269000000001</v>
      </c>
      <c r="F429">
        <v>18.746984999999999</v>
      </c>
      <c r="G429">
        <v>2.9</v>
      </c>
      <c r="H429">
        <v>2.1</v>
      </c>
      <c r="I429">
        <v>2.9</v>
      </c>
      <c r="J429" s="1">
        <v>90</v>
      </c>
      <c r="K429" s="1">
        <v>60</v>
      </c>
      <c r="L429" s="1">
        <v>0</v>
      </c>
      <c r="M429" s="7" t="s">
        <v>593</v>
      </c>
      <c r="N429" t="s">
        <v>301</v>
      </c>
      <c r="O429" s="168">
        <v>2</v>
      </c>
      <c r="P429">
        <v>2</v>
      </c>
      <c r="Q429">
        <v>1</v>
      </c>
      <c r="R429">
        <v>1</v>
      </c>
      <c r="S429">
        <v>1</v>
      </c>
      <c r="T429">
        <v>0</v>
      </c>
      <c r="U429">
        <v>0</v>
      </c>
      <c r="V429">
        <v>0</v>
      </c>
      <c r="W429">
        <v>0</v>
      </c>
      <c r="X429">
        <v>0</v>
      </c>
      <c r="Y429">
        <v>0</v>
      </c>
      <c r="Z429">
        <v>0</v>
      </c>
      <c r="AA429">
        <v>0</v>
      </c>
      <c r="AB429">
        <v>0</v>
      </c>
      <c r="AC429">
        <v>0</v>
      </c>
      <c r="AD429">
        <v>1</v>
      </c>
    </row>
    <row r="430" spans="1:30" x14ac:dyDescent="0.3">
      <c r="A430" t="s">
        <v>960</v>
      </c>
      <c r="B430" t="s">
        <v>361</v>
      </c>
      <c r="C430" s="19" t="s">
        <v>299</v>
      </c>
      <c r="D430">
        <v>1</v>
      </c>
      <c r="E430">
        <v>14.033580000000001</v>
      </c>
      <c r="F430">
        <v>17.431024000000001</v>
      </c>
      <c r="G430">
        <v>2.9</v>
      </c>
      <c r="H430">
        <v>1.5249999999999999</v>
      </c>
      <c r="I430">
        <v>2.9</v>
      </c>
      <c r="J430" s="1">
        <v>90</v>
      </c>
      <c r="K430" s="1">
        <v>-30</v>
      </c>
      <c r="L430" s="1">
        <v>0</v>
      </c>
      <c r="M430" s="7" t="s">
        <v>434</v>
      </c>
      <c r="N430" t="s">
        <v>301</v>
      </c>
      <c r="O430" s="168">
        <v>2</v>
      </c>
      <c r="P430">
        <v>2</v>
      </c>
      <c r="Q430">
        <v>1</v>
      </c>
      <c r="R430">
        <v>1</v>
      </c>
      <c r="S430">
        <v>1</v>
      </c>
      <c r="T430">
        <v>0</v>
      </c>
      <c r="U430">
        <v>0</v>
      </c>
      <c r="V430">
        <v>0</v>
      </c>
      <c r="W430">
        <v>0</v>
      </c>
      <c r="X430">
        <v>0</v>
      </c>
      <c r="Y430">
        <v>0</v>
      </c>
      <c r="Z430">
        <v>0</v>
      </c>
      <c r="AA430">
        <v>0</v>
      </c>
      <c r="AB430">
        <v>0</v>
      </c>
      <c r="AC430">
        <v>0</v>
      </c>
      <c r="AD430">
        <v>1</v>
      </c>
    </row>
    <row r="431" spans="1:30" x14ac:dyDescent="0.3">
      <c r="A431" t="s">
        <v>962</v>
      </c>
      <c r="B431" t="s">
        <v>407</v>
      </c>
      <c r="C431" s="19" t="s">
        <v>308</v>
      </c>
      <c r="D431">
        <v>1</v>
      </c>
      <c r="E431">
        <v>14.033580000000001</v>
      </c>
      <c r="F431">
        <v>17.431024000000001</v>
      </c>
      <c r="G431">
        <v>2.9</v>
      </c>
      <c r="H431">
        <v>2.0880550000000002</v>
      </c>
      <c r="I431">
        <v>1.7456430000000001</v>
      </c>
      <c r="J431" s="1">
        <v>180</v>
      </c>
      <c r="K431" s="1">
        <v>180</v>
      </c>
      <c r="L431" s="1">
        <v>0</v>
      </c>
      <c r="M431" s="7" t="s">
        <v>348</v>
      </c>
      <c r="N431" t="s">
        <v>324</v>
      </c>
      <c r="O431" s="168">
        <v>2</v>
      </c>
      <c r="P431">
        <v>2</v>
      </c>
      <c r="Q431">
        <v>1</v>
      </c>
      <c r="R431">
        <v>1</v>
      </c>
      <c r="S431">
        <v>1</v>
      </c>
      <c r="T431">
        <v>0</v>
      </c>
      <c r="U431">
        <v>0</v>
      </c>
      <c r="V431">
        <v>0</v>
      </c>
      <c r="W431">
        <v>0</v>
      </c>
      <c r="X431">
        <v>0</v>
      </c>
      <c r="Y431">
        <v>0</v>
      </c>
      <c r="Z431">
        <v>0</v>
      </c>
      <c r="AA431">
        <v>0</v>
      </c>
      <c r="AB431">
        <v>0</v>
      </c>
      <c r="AC431">
        <v>0</v>
      </c>
      <c r="AD431">
        <v>1</v>
      </c>
    </row>
    <row r="432" spans="1:30" x14ac:dyDescent="0.3">
      <c r="A432" t="s">
        <v>963</v>
      </c>
      <c r="B432" t="s">
        <v>407</v>
      </c>
      <c r="C432" s="19" t="s">
        <v>315</v>
      </c>
      <c r="D432">
        <v>1</v>
      </c>
      <c r="E432">
        <v>14.70858</v>
      </c>
      <c r="F432">
        <v>18.600159000000001</v>
      </c>
      <c r="G432">
        <v>2.9</v>
      </c>
      <c r="H432">
        <v>2.7</v>
      </c>
      <c r="I432">
        <v>2.9</v>
      </c>
      <c r="J432" s="1">
        <v>90</v>
      </c>
      <c r="K432" s="1">
        <v>150</v>
      </c>
      <c r="L432" s="1">
        <v>0</v>
      </c>
      <c r="M432" s="7" t="s">
        <v>511</v>
      </c>
      <c r="N432" t="s">
        <v>301</v>
      </c>
      <c r="O432" s="168">
        <v>2</v>
      </c>
      <c r="P432">
        <v>2</v>
      </c>
      <c r="Q432">
        <v>1</v>
      </c>
      <c r="R432">
        <v>1</v>
      </c>
      <c r="S432">
        <v>1</v>
      </c>
      <c r="T432">
        <v>0</v>
      </c>
      <c r="U432">
        <v>0</v>
      </c>
      <c r="V432">
        <v>0</v>
      </c>
      <c r="W432">
        <v>0</v>
      </c>
      <c r="X432">
        <v>0</v>
      </c>
      <c r="Y432">
        <v>0</v>
      </c>
      <c r="Z432">
        <v>0</v>
      </c>
      <c r="AA432">
        <v>0</v>
      </c>
      <c r="AB432">
        <v>0</v>
      </c>
      <c r="AC432">
        <v>0</v>
      </c>
      <c r="AD432">
        <v>1</v>
      </c>
    </row>
    <row r="433" spans="1:30" x14ac:dyDescent="0.3">
      <c r="A433" t="s">
        <v>964</v>
      </c>
      <c r="B433" t="s">
        <v>407</v>
      </c>
      <c r="C433" s="19" t="s">
        <v>299</v>
      </c>
      <c r="D433">
        <v>1</v>
      </c>
      <c r="E433">
        <v>11.695311</v>
      </c>
      <c r="F433">
        <v>18.781023999999999</v>
      </c>
      <c r="G433">
        <v>2.9</v>
      </c>
      <c r="H433">
        <v>2.7</v>
      </c>
      <c r="I433">
        <v>2.9</v>
      </c>
      <c r="J433" s="1">
        <v>90</v>
      </c>
      <c r="K433" s="1">
        <v>150</v>
      </c>
      <c r="L433" s="1">
        <v>0</v>
      </c>
      <c r="M433" s="7" t="s">
        <v>434</v>
      </c>
      <c r="N433" t="s">
        <v>301</v>
      </c>
      <c r="O433" s="168">
        <v>2</v>
      </c>
      <c r="P433">
        <v>2</v>
      </c>
      <c r="Q433">
        <v>1</v>
      </c>
      <c r="R433">
        <v>1</v>
      </c>
      <c r="S433">
        <v>1</v>
      </c>
      <c r="T433">
        <v>0</v>
      </c>
      <c r="U433">
        <v>0</v>
      </c>
      <c r="V433">
        <v>0</v>
      </c>
      <c r="W433">
        <v>0</v>
      </c>
      <c r="X433">
        <v>0</v>
      </c>
      <c r="Y433">
        <v>0</v>
      </c>
      <c r="Z433">
        <v>0</v>
      </c>
      <c r="AA433">
        <v>0</v>
      </c>
      <c r="AB433">
        <v>0</v>
      </c>
      <c r="AC433">
        <v>0</v>
      </c>
      <c r="AD433">
        <v>1</v>
      </c>
    </row>
    <row r="434" spans="1:30" x14ac:dyDescent="0.3">
      <c r="A434" t="s">
        <v>965</v>
      </c>
      <c r="B434" t="s">
        <v>407</v>
      </c>
      <c r="C434" s="19" t="s">
        <v>228</v>
      </c>
      <c r="D434">
        <v>1</v>
      </c>
      <c r="E434">
        <v>14.70858</v>
      </c>
      <c r="F434">
        <v>18.600159000000001</v>
      </c>
      <c r="G434">
        <v>2.9</v>
      </c>
      <c r="H434">
        <v>1.35</v>
      </c>
      <c r="I434">
        <v>2.9</v>
      </c>
      <c r="J434" s="1">
        <v>90</v>
      </c>
      <c r="K434" s="1">
        <v>-120</v>
      </c>
      <c r="L434" s="1">
        <v>0</v>
      </c>
      <c r="M434" s="7" t="s">
        <v>361</v>
      </c>
      <c r="N434" t="s">
        <v>301</v>
      </c>
      <c r="O434" s="168">
        <v>2</v>
      </c>
      <c r="P434">
        <v>2</v>
      </c>
      <c r="Q434">
        <v>1</v>
      </c>
      <c r="R434">
        <v>1</v>
      </c>
      <c r="S434">
        <v>1</v>
      </c>
      <c r="T434">
        <v>0</v>
      </c>
      <c r="U434">
        <v>0</v>
      </c>
      <c r="V434">
        <v>0</v>
      </c>
      <c r="W434">
        <v>0</v>
      </c>
      <c r="X434">
        <v>0</v>
      </c>
      <c r="Y434">
        <v>0</v>
      </c>
      <c r="Z434">
        <v>0</v>
      </c>
      <c r="AA434">
        <v>0</v>
      </c>
      <c r="AB434">
        <v>0</v>
      </c>
      <c r="AC434">
        <v>0</v>
      </c>
      <c r="AD434">
        <v>1</v>
      </c>
    </row>
    <row r="435" spans="1:30" x14ac:dyDescent="0.3">
      <c r="A435" t="s">
        <v>967</v>
      </c>
      <c r="B435" t="s">
        <v>407</v>
      </c>
      <c r="C435" s="19" t="s">
        <v>335</v>
      </c>
      <c r="D435">
        <v>1</v>
      </c>
      <c r="E435">
        <v>11.870310999999999</v>
      </c>
      <c r="F435">
        <v>19.084133000000001</v>
      </c>
      <c r="G435">
        <v>2.9</v>
      </c>
      <c r="H435">
        <v>1</v>
      </c>
      <c r="I435">
        <v>2.9</v>
      </c>
      <c r="J435" s="1">
        <v>90</v>
      </c>
      <c r="K435" s="1">
        <v>60</v>
      </c>
      <c r="L435" s="1">
        <v>0</v>
      </c>
      <c r="M435" s="7" t="s">
        <v>398</v>
      </c>
      <c r="N435" t="s">
        <v>301</v>
      </c>
      <c r="O435" s="168">
        <v>2</v>
      </c>
      <c r="P435">
        <v>2</v>
      </c>
      <c r="Q435">
        <v>1</v>
      </c>
      <c r="R435">
        <v>1</v>
      </c>
      <c r="S435">
        <v>1</v>
      </c>
      <c r="T435">
        <v>0</v>
      </c>
      <c r="U435">
        <v>0</v>
      </c>
      <c r="V435">
        <v>0</v>
      </c>
      <c r="W435">
        <v>0</v>
      </c>
      <c r="X435">
        <v>0</v>
      </c>
      <c r="Y435">
        <v>0</v>
      </c>
      <c r="Z435">
        <v>0</v>
      </c>
      <c r="AA435">
        <v>0</v>
      </c>
      <c r="AB435">
        <v>0</v>
      </c>
      <c r="AC435">
        <v>0</v>
      </c>
      <c r="AD435">
        <v>1</v>
      </c>
    </row>
    <row r="436" spans="1:30" x14ac:dyDescent="0.3">
      <c r="A436" t="s">
        <v>968</v>
      </c>
      <c r="B436" t="s">
        <v>407</v>
      </c>
      <c r="C436" s="19" t="s">
        <v>335</v>
      </c>
      <c r="D436">
        <v>1</v>
      </c>
      <c r="E436">
        <v>11.870310999999999</v>
      </c>
      <c r="F436">
        <v>19.084133000000001</v>
      </c>
      <c r="G436">
        <v>2.9</v>
      </c>
      <c r="H436">
        <v>0.35</v>
      </c>
      <c r="I436">
        <v>2.9</v>
      </c>
      <c r="J436" s="1">
        <v>90</v>
      </c>
      <c r="K436" s="1">
        <v>60</v>
      </c>
      <c r="L436" s="1">
        <v>0</v>
      </c>
      <c r="M436" s="7" t="s">
        <v>548</v>
      </c>
      <c r="N436" t="s">
        <v>301</v>
      </c>
      <c r="O436" s="168">
        <v>2</v>
      </c>
      <c r="P436">
        <v>2</v>
      </c>
      <c r="Q436">
        <v>1</v>
      </c>
      <c r="R436">
        <v>1</v>
      </c>
      <c r="S436">
        <v>1</v>
      </c>
      <c r="T436">
        <v>0</v>
      </c>
      <c r="U436">
        <v>0</v>
      </c>
      <c r="V436">
        <v>0</v>
      </c>
      <c r="W436">
        <v>0</v>
      </c>
      <c r="X436">
        <v>0</v>
      </c>
      <c r="Y436">
        <v>0</v>
      </c>
      <c r="Z436">
        <v>0</v>
      </c>
      <c r="AA436">
        <v>0</v>
      </c>
      <c r="AB436">
        <v>0</v>
      </c>
      <c r="AC436">
        <v>0</v>
      </c>
      <c r="AD436">
        <v>1</v>
      </c>
    </row>
    <row r="437" spans="1:30" x14ac:dyDescent="0.3">
      <c r="A437" t="s">
        <v>969</v>
      </c>
      <c r="B437" t="s">
        <v>407</v>
      </c>
      <c r="C437" s="19" t="s">
        <v>322</v>
      </c>
      <c r="D437">
        <v>1</v>
      </c>
      <c r="E437">
        <v>12.370310999999999</v>
      </c>
      <c r="F437">
        <v>19.950158999999999</v>
      </c>
      <c r="G437">
        <v>5.8</v>
      </c>
      <c r="H437">
        <v>2.0880550000000002</v>
      </c>
      <c r="I437">
        <v>1.7456430000000001</v>
      </c>
      <c r="J437" s="1">
        <v>0</v>
      </c>
      <c r="K437" s="1">
        <v>180</v>
      </c>
      <c r="L437" s="1">
        <v>0</v>
      </c>
      <c r="M437" s="7" t="s">
        <v>725</v>
      </c>
      <c r="N437" t="s">
        <v>324</v>
      </c>
      <c r="O437" s="168">
        <v>2</v>
      </c>
      <c r="P437">
        <v>2</v>
      </c>
      <c r="Q437">
        <v>1</v>
      </c>
      <c r="R437">
        <v>1</v>
      </c>
      <c r="S437">
        <v>1</v>
      </c>
      <c r="T437">
        <v>0</v>
      </c>
      <c r="U437">
        <v>0</v>
      </c>
      <c r="V437">
        <v>0</v>
      </c>
      <c r="W437">
        <v>0</v>
      </c>
      <c r="X437">
        <v>0</v>
      </c>
      <c r="Y437">
        <v>0</v>
      </c>
      <c r="Z437">
        <v>0</v>
      </c>
      <c r="AA437">
        <v>0</v>
      </c>
      <c r="AB437">
        <v>0</v>
      </c>
      <c r="AC437">
        <v>0</v>
      </c>
      <c r="AD437">
        <v>1</v>
      </c>
    </row>
    <row r="438" spans="1:30" x14ac:dyDescent="0.3">
      <c r="A438" t="s">
        <v>971</v>
      </c>
      <c r="B438" t="s">
        <v>970</v>
      </c>
      <c r="C438" s="19" t="s">
        <v>335</v>
      </c>
      <c r="D438">
        <v>1</v>
      </c>
      <c r="E438">
        <v>34.277340000000002</v>
      </c>
      <c r="F438">
        <v>4.4442459999999997</v>
      </c>
      <c r="G438">
        <v>5.8</v>
      </c>
      <c r="H438">
        <v>1.7749999999999999</v>
      </c>
      <c r="I438">
        <v>2.9</v>
      </c>
      <c r="J438" s="1">
        <v>90</v>
      </c>
      <c r="K438" s="1">
        <v>60</v>
      </c>
      <c r="L438" s="1">
        <v>0</v>
      </c>
      <c r="M438" s="7" t="s">
        <v>972</v>
      </c>
      <c r="N438" t="s">
        <v>301</v>
      </c>
      <c r="O438" s="168">
        <v>2</v>
      </c>
      <c r="P438">
        <v>2</v>
      </c>
      <c r="Q438">
        <v>1</v>
      </c>
      <c r="R438">
        <v>1</v>
      </c>
      <c r="S438">
        <v>1</v>
      </c>
      <c r="T438">
        <v>0</v>
      </c>
      <c r="U438">
        <v>0</v>
      </c>
      <c r="V438">
        <v>0</v>
      </c>
      <c r="W438">
        <v>0</v>
      </c>
      <c r="X438">
        <v>0</v>
      </c>
      <c r="Y438">
        <v>0</v>
      </c>
      <c r="Z438">
        <v>0</v>
      </c>
      <c r="AA438">
        <v>0</v>
      </c>
      <c r="AB438">
        <v>0</v>
      </c>
      <c r="AC438">
        <v>0</v>
      </c>
      <c r="AD438">
        <v>1</v>
      </c>
    </row>
    <row r="439" spans="1:30" x14ac:dyDescent="0.3">
      <c r="A439" t="s">
        <v>974</v>
      </c>
      <c r="B439" t="s">
        <v>970</v>
      </c>
      <c r="C439" s="19" t="s">
        <v>315</v>
      </c>
      <c r="D439">
        <v>1</v>
      </c>
      <c r="E439">
        <v>31.54936</v>
      </c>
      <c r="F439">
        <v>6.0192459999999999</v>
      </c>
      <c r="G439">
        <v>5.8</v>
      </c>
      <c r="H439">
        <v>3.15</v>
      </c>
      <c r="I439">
        <v>2.9</v>
      </c>
      <c r="J439" s="1">
        <v>90</v>
      </c>
      <c r="K439" s="1">
        <v>150</v>
      </c>
      <c r="L439" s="1">
        <v>0</v>
      </c>
      <c r="M439" s="7" t="s">
        <v>747</v>
      </c>
      <c r="N439" t="s">
        <v>301</v>
      </c>
      <c r="O439" s="168">
        <v>2</v>
      </c>
      <c r="P439">
        <v>2</v>
      </c>
      <c r="Q439">
        <v>1</v>
      </c>
      <c r="R439">
        <v>1</v>
      </c>
      <c r="S439">
        <v>1</v>
      </c>
      <c r="T439">
        <v>0</v>
      </c>
      <c r="U439">
        <v>0</v>
      </c>
      <c r="V439">
        <v>0</v>
      </c>
      <c r="W439">
        <v>0</v>
      </c>
      <c r="X439">
        <v>0</v>
      </c>
      <c r="Y439">
        <v>0</v>
      </c>
      <c r="Z439">
        <v>0</v>
      </c>
      <c r="AA439">
        <v>0</v>
      </c>
      <c r="AB439">
        <v>0</v>
      </c>
      <c r="AC439">
        <v>0</v>
      </c>
      <c r="AD439">
        <v>1</v>
      </c>
    </row>
    <row r="440" spans="1:30" x14ac:dyDescent="0.3">
      <c r="A440" t="s">
        <v>975</v>
      </c>
      <c r="B440" t="s">
        <v>970</v>
      </c>
      <c r="C440" s="19" t="s">
        <v>308</v>
      </c>
      <c r="D440">
        <v>1</v>
      </c>
      <c r="E440">
        <v>34.424999999999997</v>
      </c>
      <c r="F440">
        <v>0</v>
      </c>
      <c r="G440">
        <v>5.8</v>
      </c>
      <c r="H440">
        <v>7.0555719999999997</v>
      </c>
      <c r="I440">
        <v>5.2192790000000002</v>
      </c>
      <c r="J440" s="1">
        <v>180</v>
      </c>
      <c r="K440" s="1">
        <v>180</v>
      </c>
      <c r="L440" s="1">
        <v>0</v>
      </c>
      <c r="M440" s="7" t="s">
        <v>603</v>
      </c>
      <c r="N440" t="s">
        <v>324</v>
      </c>
      <c r="O440" s="168">
        <v>2</v>
      </c>
      <c r="P440">
        <v>2</v>
      </c>
      <c r="Q440">
        <v>1</v>
      </c>
      <c r="R440">
        <v>1</v>
      </c>
      <c r="S440">
        <v>1</v>
      </c>
      <c r="T440">
        <v>0</v>
      </c>
      <c r="U440">
        <v>0</v>
      </c>
      <c r="V440">
        <v>0</v>
      </c>
      <c r="W440">
        <v>0</v>
      </c>
      <c r="X440">
        <v>0</v>
      </c>
      <c r="Y440">
        <v>0</v>
      </c>
      <c r="Z440">
        <v>0</v>
      </c>
      <c r="AA440">
        <v>0</v>
      </c>
      <c r="AB440">
        <v>0</v>
      </c>
      <c r="AC440">
        <v>0</v>
      </c>
      <c r="AD440">
        <v>1</v>
      </c>
    </row>
    <row r="441" spans="1:30" x14ac:dyDescent="0.3">
      <c r="A441" t="s">
        <v>976</v>
      </c>
      <c r="B441" t="s">
        <v>970</v>
      </c>
      <c r="C441" s="19" t="s">
        <v>315</v>
      </c>
      <c r="D441">
        <v>1</v>
      </c>
      <c r="E441">
        <v>33.281410999999999</v>
      </c>
      <c r="F441">
        <v>5.0192459999999999</v>
      </c>
      <c r="G441">
        <v>5.8</v>
      </c>
      <c r="H441">
        <v>2</v>
      </c>
      <c r="I441">
        <v>2.9</v>
      </c>
      <c r="J441" s="1">
        <v>90</v>
      </c>
      <c r="K441" s="1">
        <v>150</v>
      </c>
      <c r="L441" s="1">
        <v>0</v>
      </c>
      <c r="M441" s="7" t="s">
        <v>658</v>
      </c>
      <c r="N441" t="s">
        <v>301</v>
      </c>
      <c r="O441" s="168">
        <v>2</v>
      </c>
      <c r="P441">
        <v>2</v>
      </c>
      <c r="Q441">
        <v>1</v>
      </c>
      <c r="R441">
        <v>1</v>
      </c>
      <c r="S441">
        <v>1</v>
      </c>
      <c r="T441">
        <v>0</v>
      </c>
      <c r="U441">
        <v>0</v>
      </c>
      <c r="V441">
        <v>0</v>
      </c>
      <c r="W441">
        <v>0</v>
      </c>
      <c r="X441">
        <v>0</v>
      </c>
      <c r="Y441">
        <v>0</v>
      </c>
      <c r="Z441">
        <v>0</v>
      </c>
      <c r="AA441">
        <v>0</v>
      </c>
      <c r="AB441">
        <v>0</v>
      </c>
      <c r="AC441">
        <v>0</v>
      </c>
      <c r="AD441">
        <v>1</v>
      </c>
    </row>
    <row r="442" spans="1:30" x14ac:dyDescent="0.3">
      <c r="A442" t="s">
        <v>978</v>
      </c>
      <c r="B442" t="s">
        <v>970</v>
      </c>
      <c r="C442" s="19" t="s">
        <v>322</v>
      </c>
      <c r="D442">
        <v>1</v>
      </c>
      <c r="E442">
        <v>28.821380000000001</v>
      </c>
      <c r="F442">
        <v>7.5942460000000001</v>
      </c>
      <c r="G442">
        <v>8.6999999999999993</v>
      </c>
      <c r="H442">
        <v>7.0555719999999997</v>
      </c>
      <c r="I442">
        <v>5.2192790000000002</v>
      </c>
      <c r="J442" s="1">
        <v>0</v>
      </c>
      <c r="K442" s="1">
        <v>180</v>
      </c>
      <c r="L442" s="1">
        <v>0</v>
      </c>
      <c r="M442" s="7" t="s">
        <v>10</v>
      </c>
      <c r="N442" t="s">
        <v>485</v>
      </c>
      <c r="O442" s="168">
        <v>2</v>
      </c>
      <c r="P442">
        <v>2</v>
      </c>
      <c r="Q442">
        <v>1</v>
      </c>
      <c r="R442">
        <v>0</v>
      </c>
      <c r="S442">
        <v>1</v>
      </c>
      <c r="T442">
        <v>0</v>
      </c>
      <c r="U442">
        <v>0</v>
      </c>
      <c r="V442">
        <v>0</v>
      </c>
      <c r="W442">
        <v>0</v>
      </c>
      <c r="X442">
        <v>0</v>
      </c>
      <c r="Y442">
        <v>0</v>
      </c>
      <c r="Z442">
        <v>0</v>
      </c>
      <c r="AA442">
        <v>0</v>
      </c>
      <c r="AB442">
        <v>0</v>
      </c>
      <c r="AC442">
        <v>0</v>
      </c>
      <c r="AD442">
        <v>1</v>
      </c>
    </row>
    <row r="443" spans="1:30" x14ac:dyDescent="0.3">
      <c r="A443" t="s">
        <v>979</v>
      </c>
      <c r="B443" t="s">
        <v>970</v>
      </c>
      <c r="C443" s="19" t="s">
        <v>315</v>
      </c>
      <c r="D443">
        <v>1</v>
      </c>
      <c r="E443">
        <v>33.281410999999999</v>
      </c>
      <c r="F443">
        <v>5.0192459999999999</v>
      </c>
      <c r="G443">
        <v>5.8</v>
      </c>
      <c r="H443">
        <v>1.1499999999999999</v>
      </c>
      <c r="I443">
        <v>2.9</v>
      </c>
      <c r="J443" s="1">
        <v>90</v>
      </c>
      <c r="K443" s="1">
        <v>-30</v>
      </c>
      <c r="L443" s="1">
        <v>0</v>
      </c>
      <c r="M443" s="7" t="s">
        <v>972</v>
      </c>
      <c r="N443" t="s">
        <v>301</v>
      </c>
      <c r="O443" s="168">
        <v>2</v>
      </c>
      <c r="P443">
        <v>2</v>
      </c>
      <c r="Q443">
        <v>1</v>
      </c>
      <c r="R443">
        <v>1</v>
      </c>
      <c r="S443">
        <v>1</v>
      </c>
      <c r="T443">
        <v>0</v>
      </c>
      <c r="U443">
        <v>0</v>
      </c>
      <c r="V443">
        <v>0</v>
      </c>
      <c r="W443">
        <v>0</v>
      </c>
      <c r="X443">
        <v>0</v>
      </c>
      <c r="Y443">
        <v>0</v>
      </c>
      <c r="Z443">
        <v>0</v>
      </c>
      <c r="AA443">
        <v>0</v>
      </c>
      <c r="AB443">
        <v>0</v>
      </c>
      <c r="AC443">
        <v>0</v>
      </c>
      <c r="AD443">
        <v>1</v>
      </c>
    </row>
    <row r="444" spans="1:30" x14ac:dyDescent="0.3">
      <c r="A444" t="s">
        <v>980</v>
      </c>
      <c r="B444" t="s">
        <v>970</v>
      </c>
      <c r="C444" s="19" t="s">
        <v>228</v>
      </c>
      <c r="D444">
        <v>1</v>
      </c>
      <c r="E444">
        <v>34.424999999999997</v>
      </c>
      <c r="F444">
        <v>0</v>
      </c>
      <c r="G444">
        <v>5.8</v>
      </c>
      <c r="H444">
        <v>5.55</v>
      </c>
      <c r="I444">
        <v>2.9</v>
      </c>
      <c r="J444" s="1">
        <v>90</v>
      </c>
      <c r="K444" s="1">
        <v>60</v>
      </c>
      <c r="L444" s="1">
        <v>0</v>
      </c>
      <c r="M444" s="7" t="s">
        <v>10</v>
      </c>
      <c r="N444" t="s">
        <v>316</v>
      </c>
      <c r="O444" s="168">
        <v>2</v>
      </c>
      <c r="P444">
        <v>2</v>
      </c>
      <c r="Q444">
        <v>1</v>
      </c>
      <c r="R444">
        <v>0.5</v>
      </c>
      <c r="S444">
        <v>1</v>
      </c>
      <c r="T444">
        <v>0</v>
      </c>
      <c r="U444">
        <v>0</v>
      </c>
      <c r="V444">
        <v>0</v>
      </c>
      <c r="W444">
        <v>0</v>
      </c>
      <c r="X444">
        <v>0</v>
      </c>
      <c r="Y444">
        <v>0</v>
      </c>
      <c r="Z444">
        <v>0</v>
      </c>
      <c r="AA444">
        <v>0</v>
      </c>
      <c r="AB444">
        <v>0</v>
      </c>
      <c r="AC444">
        <v>0</v>
      </c>
      <c r="AD444">
        <v>1</v>
      </c>
    </row>
    <row r="445" spans="1:30" x14ac:dyDescent="0.3">
      <c r="A445" t="s">
        <v>982</v>
      </c>
      <c r="B445" t="s">
        <v>970</v>
      </c>
      <c r="C445" s="19" t="s">
        <v>315</v>
      </c>
      <c r="D445">
        <v>1</v>
      </c>
      <c r="E445">
        <v>37.200000000000003</v>
      </c>
      <c r="F445">
        <v>4.8064410000000004</v>
      </c>
      <c r="G445">
        <v>5.8</v>
      </c>
      <c r="H445">
        <v>2.35</v>
      </c>
      <c r="I445">
        <v>2.9</v>
      </c>
      <c r="J445" s="1">
        <v>90</v>
      </c>
      <c r="K445" s="1">
        <v>150</v>
      </c>
      <c r="L445" s="1">
        <v>0</v>
      </c>
      <c r="M445" s="7" t="s">
        <v>945</v>
      </c>
      <c r="N445" t="s">
        <v>301</v>
      </c>
      <c r="O445" s="168">
        <v>2</v>
      </c>
      <c r="P445">
        <v>2</v>
      </c>
      <c r="Q445">
        <v>1</v>
      </c>
      <c r="R445">
        <v>1</v>
      </c>
      <c r="S445">
        <v>1</v>
      </c>
      <c r="T445">
        <v>0</v>
      </c>
      <c r="U445">
        <v>0</v>
      </c>
      <c r="V445">
        <v>0</v>
      </c>
      <c r="W445">
        <v>0</v>
      </c>
      <c r="X445">
        <v>0</v>
      </c>
      <c r="Y445">
        <v>0</v>
      </c>
      <c r="Z445">
        <v>0</v>
      </c>
      <c r="AA445">
        <v>0</v>
      </c>
      <c r="AB445">
        <v>0</v>
      </c>
      <c r="AC445">
        <v>0</v>
      </c>
      <c r="AD445">
        <v>1</v>
      </c>
    </row>
    <row r="446" spans="1:30" x14ac:dyDescent="0.3">
      <c r="A446" t="s">
        <v>983</v>
      </c>
      <c r="B446" t="s">
        <v>970</v>
      </c>
      <c r="C446" s="19" t="s">
        <v>335</v>
      </c>
      <c r="D446">
        <v>1</v>
      </c>
      <c r="E446">
        <v>26.933879999999998</v>
      </c>
      <c r="F446">
        <v>4.3250000000000002</v>
      </c>
      <c r="G446">
        <v>5.8</v>
      </c>
      <c r="H446">
        <v>3.7749999999999999</v>
      </c>
      <c r="I446">
        <v>2.9</v>
      </c>
      <c r="J446" s="1">
        <v>90</v>
      </c>
      <c r="K446" s="1">
        <v>60</v>
      </c>
      <c r="L446" s="1">
        <v>0</v>
      </c>
      <c r="M446" s="7" t="s">
        <v>606</v>
      </c>
      <c r="N446" t="s">
        <v>306</v>
      </c>
      <c r="O446" s="168">
        <v>2</v>
      </c>
      <c r="P446">
        <v>2</v>
      </c>
      <c r="Q446">
        <v>1</v>
      </c>
      <c r="R446">
        <v>1</v>
      </c>
      <c r="S446">
        <v>1</v>
      </c>
      <c r="T446">
        <v>0</v>
      </c>
      <c r="U446">
        <v>0</v>
      </c>
      <c r="V446">
        <v>0</v>
      </c>
      <c r="W446">
        <v>0</v>
      </c>
      <c r="X446">
        <v>0</v>
      </c>
      <c r="Y446">
        <v>0</v>
      </c>
      <c r="Z446">
        <v>0</v>
      </c>
      <c r="AA446">
        <v>0</v>
      </c>
      <c r="AB446">
        <v>0</v>
      </c>
      <c r="AC446">
        <v>0</v>
      </c>
      <c r="AD446">
        <v>1</v>
      </c>
    </row>
    <row r="447" spans="1:30" x14ac:dyDescent="0.3">
      <c r="A447" t="s">
        <v>984</v>
      </c>
      <c r="B447" t="s">
        <v>970</v>
      </c>
      <c r="C447" s="19" t="s">
        <v>299</v>
      </c>
      <c r="D447">
        <v>1</v>
      </c>
      <c r="E447">
        <v>26.933879999999998</v>
      </c>
      <c r="F447">
        <v>4.3250000000000002</v>
      </c>
      <c r="G447">
        <v>5.8</v>
      </c>
      <c r="H447">
        <v>8.65</v>
      </c>
      <c r="I447">
        <v>2.9</v>
      </c>
      <c r="J447" s="1">
        <v>90</v>
      </c>
      <c r="K447" s="1">
        <v>-30</v>
      </c>
      <c r="L447" s="1">
        <v>0</v>
      </c>
      <c r="M447" s="7" t="s">
        <v>10</v>
      </c>
      <c r="N447" t="s">
        <v>316</v>
      </c>
      <c r="O447" s="168">
        <v>2</v>
      </c>
      <c r="P447">
        <v>2</v>
      </c>
      <c r="Q447">
        <v>1</v>
      </c>
      <c r="R447">
        <v>0.5</v>
      </c>
      <c r="S447">
        <v>1</v>
      </c>
      <c r="T447">
        <v>0</v>
      </c>
      <c r="U447">
        <v>0</v>
      </c>
      <c r="V447">
        <v>0</v>
      </c>
      <c r="W447">
        <v>0</v>
      </c>
      <c r="X447">
        <v>0</v>
      </c>
      <c r="Y447">
        <v>0</v>
      </c>
      <c r="Z447">
        <v>0</v>
      </c>
      <c r="AA447">
        <v>0</v>
      </c>
      <c r="AB447">
        <v>0</v>
      </c>
      <c r="AC447">
        <v>0</v>
      </c>
      <c r="AD447">
        <v>1</v>
      </c>
    </row>
    <row r="448" spans="1:30" x14ac:dyDescent="0.3">
      <c r="A448" t="s">
        <v>987</v>
      </c>
      <c r="B448" t="s">
        <v>986</v>
      </c>
      <c r="C448" s="19" t="s">
        <v>322</v>
      </c>
      <c r="D448">
        <v>1</v>
      </c>
      <c r="E448">
        <v>35.436860000000003</v>
      </c>
      <c r="F448">
        <v>12.752592999999999</v>
      </c>
      <c r="G448">
        <v>8.6999999999999993</v>
      </c>
      <c r="H448">
        <v>2.3320949999999998</v>
      </c>
      <c r="I448">
        <v>3.0444719999999998</v>
      </c>
      <c r="J448" s="1">
        <v>0</v>
      </c>
      <c r="K448" s="1">
        <v>180</v>
      </c>
      <c r="L448" s="1">
        <v>0</v>
      </c>
      <c r="M448" s="7" t="s">
        <v>10</v>
      </c>
      <c r="N448" t="s">
        <v>485</v>
      </c>
      <c r="O448" s="168">
        <v>2</v>
      </c>
      <c r="P448">
        <v>2</v>
      </c>
      <c r="Q448">
        <v>1</v>
      </c>
      <c r="R448">
        <v>0</v>
      </c>
      <c r="S448">
        <v>1</v>
      </c>
      <c r="T448">
        <v>0</v>
      </c>
      <c r="U448">
        <v>0</v>
      </c>
      <c r="V448">
        <v>0</v>
      </c>
      <c r="W448">
        <v>0</v>
      </c>
      <c r="X448">
        <v>0</v>
      </c>
      <c r="Y448">
        <v>0</v>
      </c>
      <c r="Z448">
        <v>0</v>
      </c>
      <c r="AA448">
        <v>0</v>
      </c>
      <c r="AB448">
        <v>0</v>
      </c>
      <c r="AC448">
        <v>0</v>
      </c>
      <c r="AD448">
        <v>1</v>
      </c>
    </row>
    <row r="449" spans="1:30" x14ac:dyDescent="0.3">
      <c r="A449" t="s">
        <v>988</v>
      </c>
      <c r="B449" t="s">
        <v>986</v>
      </c>
      <c r="C449" s="19" t="s">
        <v>308</v>
      </c>
      <c r="D449">
        <v>1</v>
      </c>
      <c r="E449">
        <v>35.436860000000003</v>
      </c>
      <c r="F449">
        <v>12.752592999999999</v>
      </c>
      <c r="G449">
        <v>5.8</v>
      </c>
      <c r="H449">
        <v>2.3320949999999998</v>
      </c>
      <c r="I449">
        <v>3.0444719999999998</v>
      </c>
      <c r="J449" s="1">
        <v>0</v>
      </c>
      <c r="K449" s="1">
        <v>180</v>
      </c>
      <c r="L449" s="1">
        <v>0</v>
      </c>
      <c r="M449" s="7" t="s">
        <v>653</v>
      </c>
      <c r="N449" t="s">
        <v>324</v>
      </c>
      <c r="O449" s="168">
        <v>2</v>
      </c>
      <c r="P449">
        <v>2</v>
      </c>
      <c r="Q449">
        <v>1</v>
      </c>
      <c r="R449">
        <v>1</v>
      </c>
      <c r="S449">
        <v>1</v>
      </c>
      <c r="T449">
        <v>0</v>
      </c>
      <c r="U449">
        <v>0</v>
      </c>
      <c r="V449">
        <v>0</v>
      </c>
      <c r="W449">
        <v>0</v>
      </c>
      <c r="X449">
        <v>0</v>
      </c>
      <c r="Y449">
        <v>0</v>
      </c>
      <c r="Z449">
        <v>0</v>
      </c>
      <c r="AA449">
        <v>0</v>
      </c>
      <c r="AB449">
        <v>0</v>
      </c>
      <c r="AC449">
        <v>0</v>
      </c>
      <c r="AD449">
        <v>1</v>
      </c>
    </row>
    <row r="450" spans="1:30" x14ac:dyDescent="0.3">
      <c r="A450" t="s">
        <v>989</v>
      </c>
      <c r="B450" t="s">
        <v>986</v>
      </c>
      <c r="C450" s="19" t="s">
        <v>299</v>
      </c>
      <c r="D450">
        <v>1</v>
      </c>
      <c r="E450">
        <v>34.799120000000002</v>
      </c>
      <c r="F450">
        <v>10.897995</v>
      </c>
      <c r="G450">
        <v>5.8</v>
      </c>
      <c r="H450">
        <v>0.375</v>
      </c>
      <c r="I450">
        <v>2.9</v>
      </c>
      <c r="J450" s="1">
        <v>90</v>
      </c>
      <c r="K450" s="1">
        <v>150</v>
      </c>
      <c r="L450" s="1">
        <v>0</v>
      </c>
      <c r="M450" s="7" t="s">
        <v>861</v>
      </c>
      <c r="N450" t="s">
        <v>301</v>
      </c>
      <c r="O450" s="168">
        <v>2</v>
      </c>
      <c r="P450">
        <v>2</v>
      </c>
      <c r="Q450">
        <v>1</v>
      </c>
      <c r="R450">
        <v>1</v>
      </c>
      <c r="S450">
        <v>1</v>
      </c>
      <c r="T450">
        <v>0</v>
      </c>
      <c r="U450">
        <v>0</v>
      </c>
      <c r="V450">
        <v>0</v>
      </c>
      <c r="W450">
        <v>0</v>
      </c>
      <c r="X450">
        <v>0</v>
      </c>
      <c r="Y450">
        <v>0</v>
      </c>
      <c r="Z450">
        <v>0</v>
      </c>
      <c r="AA450">
        <v>0</v>
      </c>
      <c r="AB450">
        <v>0</v>
      </c>
      <c r="AC450">
        <v>0</v>
      </c>
      <c r="AD450">
        <v>1</v>
      </c>
    </row>
    <row r="451" spans="1:30" x14ac:dyDescent="0.3">
      <c r="A451" t="s">
        <v>990</v>
      </c>
      <c r="B451" t="s">
        <v>986</v>
      </c>
      <c r="C451" s="19" t="s">
        <v>228</v>
      </c>
      <c r="D451">
        <v>1</v>
      </c>
      <c r="E451">
        <v>35.668911000000001</v>
      </c>
      <c r="F451">
        <v>9.1545170000000002</v>
      </c>
      <c r="G451">
        <v>5.8</v>
      </c>
      <c r="H451">
        <v>0.92500000000000004</v>
      </c>
      <c r="I451">
        <v>2.9</v>
      </c>
      <c r="J451" s="1">
        <v>90</v>
      </c>
      <c r="K451" s="1">
        <v>-120</v>
      </c>
      <c r="L451" s="1">
        <v>0</v>
      </c>
      <c r="M451" s="7" t="s">
        <v>945</v>
      </c>
      <c r="N451" t="s">
        <v>301</v>
      </c>
      <c r="O451" s="168">
        <v>2</v>
      </c>
      <c r="P451">
        <v>2</v>
      </c>
      <c r="Q451">
        <v>1</v>
      </c>
      <c r="R451">
        <v>1</v>
      </c>
      <c r="S451">
        <v>1</v>
      </c>
      <c r="T451">
        <v>0</v>
      </c>
      <c r="U451">
        <v>0</v>
      </c>
      <c r="V451">
        <v>0</v>
      </c>
      <c r="W451">
        <v>0</v>
      </c>
      <c r="X451">
        <v>0</v>
      </c>
      <c r="Y451">
        <v>0</v>
      </c>
      <c r="Z451">
        <v>0</v>
      </c>
      <c r="AA451">
        <v>0</v>
      </c>
      <c r="AB451">
        <v>0</v>
      </c>
      <c r="AC451">
        <v>0</v>
      </c>
      <c r="AD451">
        <v>1</v>
      </c>
    </row>
    <row r="452" spans="1:30" x14ac:dyDescent="0.3">
      <c r="A452" t="s">
        <v>991</v>
      </c>
      <c r="B452" t="s">
        <v>986</v>
      </c>
      <c r="C452" s="19" t="s">
        <v>335</v>
      </c>
      <c r="D452">
        <v>1</v>
      </c>
      <c r="E452">
        <v>35.436860000000003</v>
      </c>
      <c r="F452">
        <v>12.752592999999999</v>
      </c>
      <c r="G452">
        <v>5.8</v>
      </c>
      <c r="H452">
        <v>1.925</v>
      </c>
      <c r="I452">
        <v>2.9</v>
      </c>
      <c r="J452" s="1">
        <v>90</v>
      </c>
      <c r="K452" s="1">
        <v>-120</v>
      </c>
      <c r="L452" s="1">
        <v>0</v>
      </c>
      <c r="M452" s="7" t="s">
        <v>861</v>
      </c>
      <c r="N452" t="s">
        <v>301</v>
      </c>
      <c r="O452" s="168">
        <v>2</v>
      </c>
      <c r="P452">
        <v>2</v>
      </c>
      <c r="Q452">
        <v>1</v>
      </c>
      <c r="R452">
        <v>1</v>
      </c>
      <c r="S452">
        <v>1</v>
      </c>
      <c r="T452">
        <v>0</v>
      </c>
      <c r="U452">
        <v>0</v>
      </c>
      <c r="V452">
        <v>0</v>
      </c>
      <c r="W452">
        <v>0</v>
      </c>
      <c r="X452">
        <v>0</v>
      </c>
      <c r="Y452">
        <v>0</v>
      </c>
      <c r="Z452">
        <v>0</v>
      </c>
      <c r="AA452">
        <v>0</v>
      </c>
      <c r="AB452">
        <v>0</v>
      </c>
      <c r="AC452">
        <v>0</v>
      </c>
      <c r="AD452">
        <v>1</v>
      </c>
    </row>
    <row r="453" spans="1:30" x14ac:dyDescent="0.3">
      <c r="A453" t="s">
        <v>992</v>
      </c>
      <c r="B453" t="s">
        <v>986</v>
      </c>
      <c r="C453" s="19" t="s">
        <v>335</v>
      </c>
      <c r="D453">
        <v>1</v>
      </c>
      <c r="E453">
        <v>34.799120000000002</v>
      </c>
      <c r="F453">
        <v>10.897995</v>
      </c>
      <c r="G453">
        <v>5.8</v>
      </c>
      <c r="H453">
        <v>2</v>
      </c>
      <c r="I453">
        <v>2.9</v>
      </c>
      <c r="J453" s="1">
        <v>90</v>
      </c>
      <c r="K453" s="1">
        <v>-120</v>
      </c>
      <c r="L453" s="1">
        <v>0</v>
      </c>
      <c r="M453" s="7" t="s">
        <v>861</v>
      </c>
      <c r="N453" t="s">
        <v>301</v>
      </c>
      <c r="O453" s="168">
        <v>2</v>
      </c>
      <c r="P453">
        <v>2</v>
      </c>
      <c r="Q453">
        <v>1</v>
      </c>
      <c r="R453">
        <v>1</v>
      </c>
      <c r="S453">
        <v>1</v>
      </c>
      <c r="T453">
        <v>0</v>
      </c>
      <c r="U453">
        <v>0</v>
      </c>
      <c r="V453">
        <v>0</v>
      </c>
      <c r="W453">
        <v>0</v>
      </c>
      <c r="X453">
        <v>0</v>
      </c>
      <c r="Y453">
        <v>0</v>
      </c>
      <c r="Z453">
        <v>0</v>
      </c>
      <c r="AA453">
        <v>0</v>
      </c>
      <c r="AB453">
        <v>0</v>
      </c>
      <c r="AC453">
        <v>0</v>
      </c>
      <c r="AD453">
        <v>1</v>
      </c>
    </row>
    <row r="454" spans="1:30" x14ac:dyDescent="0.3">
      <c r="A454" t="s">
        <v>994</v>
      </c>
      <c r="B454" t="s">
        <v>986</v>
      </c>
      <c r="C454" s="19" t="s">
        <v>299</v>
      </c>
      <c r="D454">
        <v>1</v>
      </c>
      <c r="E454">
        <v>35.206411000000003</v>
      </c>
      <c r="F454">
        <v>8.3534439999999996</v>
      </c>
      <c r="G454">
        <v>5.8</v>
      </c>
      <c r="H454">
        <v>1.625</v>
      </c>
      <c r="I454">
        <v>2.9</v>
      </c>
      <c r="J454" s="1">
        <v>90</v>
      </c>
      <c r="K454" s="1">
        <v>150</v>
      </c>
      <c r="L454" s="1">
        <v>0</v>
      </c>
      <c r="M454" s="7" t="s">
        <v>658</v>
      </c>
      <c r="N454" t="s">
        <v>301</v>
      </c>
      <c r="O454" s="168">
        <v>2</v>
      </c>
      <c r="P454">
        <v>2</v>
      </c>
      <c r="Q454">
        <v>1</v>
      </c>
      <c r="R454">
        <v>1</v>
      </c>
      <c r="S454">
        <v>1</v>
      </c>
      <c r="T454">
        <v>0</v>
      </c>
      <c r="U454">
        <v>0</v>
      </c>
      <c r="V454">
        <v>0</v>
      </c>
      <c r="W454">
        <v>0</v>
      </c>
      <c r="X454">
        <v>0</v>
      </c>
      <c r="Y454">
        <v>0</v>
      </c>
      <c r="Z454">
        <v>0</v>
      </c>
      <c r="AA454">
        <v>0</v>
      </c>
      <c r="AB454">
        <v>0</v>
      </c>
      <c r="AC454">
        <v>0</v>
      </c>
      <c r="AD454">
        <v>1</v>
      </c>
    </row>
    <row r="455" spans="1:30" x14ac:dyDescent="0.3">
      <c r="A455" t="s">
        <v>996</v>
      </c>
      <c r="B455" t="s">
        <v>986</v>
      </c>
      <c r="C455" s="19" t="s">
        <v>228</v>
      </c>
      <c r="D455">
        <v>1</v>
      </c>
      <c r="E455">
        <v>37.168911000000001</v>
      </c>
      <c r="F455">
        <v>11.752592999999999</v>
      </c>
      <c r="G455">
        <v>5.8</v>
      </c>
      <c r="H455">
        <v>3</v>
      </c>
      <c r="I455">
        <v>2.9</v>
      </c>
      <c r="J455" s="1">
        <v>90</v>
      </c>
      <c r="K455" s="1">
        <v>-120</v>
      </c>
      <c r="L455" s="1">
        <v>0</v>
      </c>
      <c r="M455" s="7" t="s">
        <v>997</v>
      </c>
      <c r="N455" t="s">
        <v>301</v>
      </c>
      <c r="O455" s="168">
        <v>2</v>
      </c>
      <c r="P455">
        <v>2</v>
      </c>
      <c r="Q455">
        <v>1</v>
      </c>
      <c r="R455">
        <v>1</v>
      </c>
      <c r="S455">
        <v>1</v>
      </c>
      <c r="T455">
        <v>0</v>
      </c>
      <c r="U455">
        <v>0</v>
      </c>
      <c r="V455">
        <v>0</v>
      </c>
      <c r="W455">
        <v>0</v>
      </c>
      <c r="X455">
        <v>0</v>
      </c>
      <c r="Y455">
        <v>0</v>
      </c>
      <c r="Z455">
        <v>0</v>
      </c>
      <c r="AA455">
        <v>0</v>
      </c>
      <c r="AB455">
        <v>0</v>
      </c>
      <c r="AC455">
        <v>0</v>
      </c>
      <c r="AD455">
        <v>1</v>
      </c>
    </row>
    <row r="456" spans="1:30" x14ac:dyDescent="0.3">
      <c r="A456" t="s">
        <v>999</v>
      </c>
      <c r="B456" t="s">
        <v>986</v>
      </c>
      <c r="C456" s="19" t="s">
        <v>315</v>
      </c>
      <c r="D456">
        <v>1</v>
      </c>
      <c r="E456">
        <v>37.168911000000001</v>
      </c>
      <c r="F456">
        <v>11.752592999999999</v>
      </c>
      <c r="G456">
        <v>5.8</v>
      </c>
      <c r="H456">
        <v>2</v>
      </c>
      <c r="I456">
        <v>2.9</v>
      </c>
      <c r="J456" s="1">
        <v>90</v>
      </c>
      <c r="K456" s="1">
        <v>150</v>
      </c>
      <c r="L456" s="1">
        <v>0</v>
      </c>
      <c r="M456" s="7" t="s">
        <v>10</v>
      </c>
      <c r="N456" t="s">
        <v>316</v>
      </c>
      <c r="O456" s="168">
        <v>2</v>
      </c>
      <c r="P456">
        <v>2</v>
      </c>
      <c r="Q456">
        <v>1</v>
      </c>
      <c r="R456">
        <v>0.5</v>
      </c>
      <c r="S456">
        <v>1</v>
      </c>
      <c r="T456">
        <v>0</v>
      </c>
      <c r="U456">
        <v>0</v>
      </c>
      <c r="V456">
        <v>0</v>
      </c>
      <c r="W456">
        <v>0</v>
      </c>
      <c r="X456">
        <v>0</v>
      </c>
      <c r="Y456">
        <v>0</v>
      </c>
      <c r="Z456">
        <v>0</v>
      </c>
      <c r="AA456">
        <v>0</v>
      </c>
      <c r="AB456">
        <v>0</v>
      </c>
      <c r="AC456">
        <v>0</v>
      </c>
      <c r="AD456">
        <v>1</v>
      </c>
    </row>
    <row r="457" spans="1:30" x14ac:dyDescent="0.3">
      <c r="A457" t="s">
        <v>1001</v>
      </c>
      <c r="B457" t="s">
        <v>653</v>
      </c>
      <c r="C457" s="19" t="s">
        <v>299</v>
      </c>
      <c r="D457">
        <v>1</v>
      </c>
      <c r="E457">
        <v>34.799120000000002</v>
      </c>
      <c r="F457">
        <v>10.897995</v>
      </c>
      <c r="G457">
        <v>2.9</v>
      </c>
      <c r="H457">
        <v>0.375</v>
      </c>
      <c r="I457">
        <v>2.9</v>
      </c>
      <c r="J457" s="1">
        <v>90</v>
      </c>
      <c r="K457" s="1">
        <v>150</v>
      </c>
      <c r="L457" s="1">
        <v>0</v>
      </c>
      <c r="M457" s="7" t="s">
        <v>323</v>
      </c>
      <c r="N457" t="s">
        <v>301</v>
      </c>
      <c r="O457" s="168">
        <v>2</v>
      </c>
      <c r="P457">
        <v>2</v>
      </c>
      <c r="Q457">
        <v>1</v>
      </c>
      <c r="R457">
        <v>1</v>
      </c>
      <c r="S457">
        <v>1</v>
      </c>
      <c r="T457">
        <v>0</v>
      </c>
      <c r="U457">
        <v>0</v>
      </c>
      <c r="V457">
        <v>0</v>
      </c>
      <c r="W457">
        <v>0</v>
      </c>
      <c r="X457">
        <v>0</v>
      </c>
      <c r="Y457">
        <v>0</v>
      </c>
      <c r="Z457">
        <v>0</v>
      </c>
      <c r="AA457">
        <v>0</v>
      </c>
      <c r="AB457">
        <v>0</v>
      </c>
      <c r="AC457">
        <v>0</v>
      </c>
      <c r="AD457">
        <v>1</v>
      </c>
    </row>
    <row r="458" spans="1:30" x14ac:dyDescent="0.3">
      <c r="A458" t="s">
        <v>1002</v>
      </c>
      <c r="B458" t="s">
        <v>653</v>
      </c>
      <c r="C458" s="19" t="s">
        <v>228</v>
      </c>
      <c r="D458">
        <v>1</v>
      </c>
      <c r="E458">
        <v>37.168911000000001</v>
      </c>
      <c r="F458">
        <v>11.752592999999999</v>
      </c>
      <c r="G458">
        <v>2.9</v>
      </c>
      <c r="H458">
        <v>3</v>
      </c>
      <c r="I458">
        <v>2.9</v>
      </c>
      <c r="J458" s="1">
        <v>90</v>
      </c>
      <c r="K458" s="1">
        <v>-120</v>
      </c>
      <c r="L458" s="1">
        <v>0</v>
      </c>
      <c r="M458" s="7" t="s">
        <v>472</v>
      </c>
      <c r="N458" t="s">
        <v>301</v>
      </c>
      <c r="O458" s="168">
        <v>2</v>
      </c>
      <c r="P458">
        <v>2</v>
      </c>
      <c r="Q458">
        <v>1</v>
      </c>
      <c r="R458">
        <v>1</v>
      </c>
      <c r="S458">
        <v>1</v>
      </c>
      <c r="T458">
        <v>0</v>
      </c>
      <c r="U458">
        <v>0</v>
      </c>
      <c r="V458">
        <v>0</v>
      </c>
      <c r="W458">
        <v>0</v>
      </c>
      <c r="X458">
        <v>0</v>
      </c>
      <c r="Y458">
        <v>0</v>
      </c>
      <c r="Z458">
        <v>0</v>
      </c>
      <c r="AA458">
        <v>0</v>
      </c>
      <c r="AB458">
        <v>0</v>
      </c>
      <c r="AC458">
        <v>0</v>
      </c>
      <c r="AD458">
        <v>1</v>
      </c>
    </row>
    <row r="459" spans="1:30" x14ac:dyDescent="0.3">
      <c r="A459" t="s">
        <v>1004</v>
      </c>
      <c r="B459" t="s">
        <v>653</v>
      </c>
      <c r="C459" s="19" t="s">
        <v>228</v>
      </c>
      <c r="D459">
        <v>1</v>
      </c>
      <c r="E459">
        <v>35.206411000000003</v>
      </c>
      <c r="F459">
        <v>8.3534439999999996</v>
      </c>
      <c r="G459">
        <v>2.9</v>
      </c>
      <c r="H459">
        <v>0.92500000000000004</v>
      </c>
      <c r="I459">
        <v>2.9</v>
      </c>
      <c r="J459" s="1">
        <v>90</v>
      </c>
      <c r="K459" s="1">
        <v>60</v>
      </c>
      <c r="L459" s="1">
        <v>0</v>
      </c>
      <c r="M459" s="7" t="s">
        <v>647</v>
      </c>
      <c r="N459" t="s">
        <v>301</v>
      </c>
      <c r="O459" s="168">
        <v>2</v>
      </c>
      <c r="P459">
        <v>2</v>
      </c>
      <c r="Q459">
        <v>1</v>
      </c>
      <c r="R459">
        <v>1</v>
      </c>
      <c r="S459">
        <v>1</v>
      </c>
      <c r="T459">
        <v>0</v>
      </c>
      <c r="U459">
        <v>0</v>
      </c>
      <c r="V459">
        <v>0</v>
      </c>
      <c r="W459">
        <v>0</v>
      </c>
      <c r="X459">
        <v>0</v>
      </c>
      <c r="Y459">
        <v>0</v>
      </c>
      <c r="Z459">
        <v>0</v>
      </c>
      <c r="AA459">
        <v>0</v>
      </c>
      <c r="AB459">
        <v>0</v>
      </c>
      <c r="AC459">
        <v>0</v>
      </c>
      <c r="AD459">
        <v>1</v>
      </c>
    </row>
    <row r="460" spans="1:30" x14ac:dyDescent="0.3">
      <c r="A460" t="s">
        <v>1005</v>
      </c>
      <c r="B460" t="s">
        <v>653</v>
      </c>
      <c r="C460" s="19" t="s">
        <v>322</v>
      </c>
      <c r="D460">
        <v>1</v>
      </c>
      <c r="E460">
        <v>35.436860000000003</v>
      </c>
      <c r="F460">
        <v>12.752592999999999</v>
      </c>
      <c r="G460">
        <v>5.8</v>
      </c>
      <c r="H460">
        <v>2.3320949999999998</v>
      </c>
      <c r="I460">
        <v>3.0444719999999998</v>
      </c>
      <c r="J460" s="1">
        <v>0</v>
      </c>
      <c r="K460" s="1">
        <v>180</v>
      </c>
      <c r="L460" s="1">
        <v>0</v>
      </c>
      <c r="M460" s="7" t="s">
        <v>986</v>
      </c>
      <c r="N460" t="s">
        <v>324</v>
      </c>
      <c r="O460" s="168">
        <v>2</v>
      </c>
      <c r="P460">
        <v>2</v>
      </c>
      <c r="Q460">
        <v>1</v>
      </c>
      <c r="R460">
        <v>1</v>
      </c>
      <c r="S460">
        <v>1</v>
      </c>
      <c r="T460">
        <v>0</v>
      </c>
      <c r="U460">
        <v>0</v>
      </c>
      <c r="V460">
        <v>0</v>
      </c>
      <c r="W460">
        <v>0</v>
      </c>
      <c r="X460">
        <v>0</v>
      </c>
      <c r="Y460">
        <v>0</v>
      </c>
      <c r="Z460">
        <v>0</v>
      </c>
      <c r="AA460">
        <v>0</v>
      </c>
      <c r="AB460">
        <v>0</v>
      </c>
      <c r="AC460">
        <v>0</v>
      </c>
      <c r="AD460">
        <v>1</v>
      </c>
    </row>
    <row r="461" spans="1:30" x14ac:dyDescent="0.3">
      <c r="A461" t="s">
        <v>1006</v>
      </c>
      <c r="B461" t="s">
        <v>653</v>
      </c>
      <c r="C461" s="19" t="s">
        <v>308</v>
      </c>
      <c r="D461">
        <v>1</v>
      </c>
      <c r="E461">
        <v>35.436860000000003</v>
      </c>
      <c r="F461">
        <v>12.752592999999999</v>
      </c>
      <c r="G461">
        <v>2.9</v>
      </c>
      <c r="H461">
        <v>2.3320949999999998</v>
      </c>
      <c r="I461">
        <v>3.0444719999999998</v>
      </c>
      <c r="J461" s="1">
        <v>0</v>
      </c>
      <c r="K461" s="1">
        <v>180</v>
      </c>
      <c r="L461" s="1">
        <v>0</v>
      </c>
      <c r="M461" s="7" t="s">
        <v>311</v>
      </c>
      <c r="N461" t="s">
        <v>324</v>
      </c>
      <c r="O461" s="168">
        <v>2</v>
      </c>
      <c r="P461">
        <v>2</v>
      </c>
      <c r="Q461">
        <v>1</v>
      </c>
      <c r="R461">
        <v>1</v>
      </c>
      <c r="S461">
        <v>1</v>
      </c>
      <c r="T461">
        <v>0</v>
      </c>
      <c r="U461">
        <v>0</v>
      </c>
      <c r="V461">
        <v>0</v>
      </c>
      <c r="W461">
        <v>0</v>
      </c>
      <c r="X461">
        <v>0</v>
      </c>
      <c r="Y461">
        <v>0</v>
      </c>
      <c r="Z461">
        <v>0</v>
      </c>
      <c r="AA461">
        <v>0</v>
      </c>
      <c r="AB461">
        <v>0</v>
      </c>
      <c r="AC461">
        <v>0</v>
      </c>
      <c r="AD461">
        <v>1</v>
      </c>
    </row>
    <row r="462" spans="1:30" x14ac:dyDescent="0.3">
      <c r="A462" t="s">
        <v>1007</v>
      </c>
      <c r="B462" t="s">
        <v>653</v>
      </c>
      <c r="C462" s="19" t="s">
        <v>335</v>
      </c>
      <c r="D462">
        <v>1</v>
      </c>
      <c r="E462">
        <v>34.799120000000002</v>
      </c>
      <c r="F462">
        <v>10.897995</v>
      </c>
      <c r="G462">
        <v>2.9</v>
      </c>
      <c r="H462">
        <v>2</v>
      </c>
      <c r="I462">
        <v>2.9</v>
      </c>
      <c r="J462" s="1">
        <v>90</v>
      </c>
      <c r="K462" s="1">
        <v>-120</v>
      </c>
      <c r="L462" s="1">
        <v>0</v>
      </c>
      <c r="M462" s="7" t="s">
        <v>323</v>
      </c>
      <c r="N462" t="s">
        <v>301</v>
      </c>
      <c r="O462" s="168">
        <v>2</v>
      </c>
      <c r="P462">
        <v>2</v>
      </c>
      <c r="Q462">
        <v>1</v>
      </c>
      <c r="R462">
        <v>1</v>
      </c>
      <c r="S462">
        <v>1</v>
      </c>
      <c r="T462">
        <v>0</v>
      </c>
      <c r="U462">
        <v>0</v>
      </c>
      <c r="V462">
        <v>0</v>
      </c>
      <c r="W462">
        <v>0</v>
      </c>
      <c r="X462">
        <v>0</v>
      </c>
      <c r="Y462">
        <v>0</v>
      </c>
      <c r="Z462">
        <v>0</v>
      </c>
      <c r="AA462">
        <v>0</v>
      </c>
      <c r="AB462">
        <v>0</v>
      </c>
      <c r="AC462">
        <v>0</v>
      </c>
      <c r="AD462">
        <v>1</v>
      </c>
    </row>
    <row r="463" spans="1:30" x14ac:dyDescent="0.3">
      <c r="A463" t="s">
        <v>1009</v>
      </c>
      <c r="B463" t="s">
        <v>653</v>
      </c>
      <c r="C463" s="19" t="s">
        <v>335</v>
      </c>
      <c r="D463">
        <v>1</v>
      </c>
      <c r="E463">
        <v>35.436860000000003</v>
      </c>
      <c r="F463">
        <v>12.752592999999999</v>
      </c>
      <c r="G463">
        <v>2.9</v>
      </c>
      <c r="H463">
        <v>1.925</v>
      </c>
      <c r="I463">
        <v>2.9</v>
      </c>
      <c r="J463" s="1">
        <v>90</v>
      </c>
      <c r="K463" s="1">
        <v>-120</v>
      </c>
      <c r="L463" s="1">
        <v>0</v>
      </c>
      <c r="M463" s="7" t="s">
        <v>323</v>
      </c>
      <c r="N463" t="s">
        <v>301</v>
      </c>
      <c r="O463" s="168">
        <v>2</v>
      </c>
      <c r="P463">
        <v>2</v>
      </c>
      <c r="Q463">
        <v>1</v>
      </c>
      <c r="R463">
        <v>1</v>
      </c>
      <c r="S463">
        <v>1</v>
      </c>
      <c r="T463">
        <v>0</v>
      </c>
      <c r="U463">
        <v>0</v>
      </c>
      <c r="V463">
        <v>0</v>
      </c>
      <c r="W463">
        <v>0</v>
      </c>
      <c r="X463">
        <v>0</v>
      </c>
      <c r="Y463">
        <v>0</v>
      </c>
      <c r="Z463">
        <v>0</v>
      </c>
      <c r="AA463">
        <v>0</v>
      </c>
      <c r="AB463">
        <v>0</v>
      </c>
      <c r="AC463">
        <v>0</v>
      </c>
      <c r="AD463">
        <v>1</v>
      </c>
    </row>
    <row r="464" spans="1:30" x14ac:dyDescent="0.3">
      <c r="A464" t="s">
        <v>1010</v>
      </c>
      <c r="B464" t="s">
        <v>653</v>
      </c>
      <c r="C464" s="19" t="s">
        <v>315</v>
      </c>
      <c r="D464">
        <v>1</v>
      </c>
      <c r="E464">
        <v>37.168911000000001</v>
      </c>
      <c r="F464">
        <v>11.752592999999999</v>
      </c>
      <c r="G464">
        <v>2.9</v>
      </c>
      <c r="H464">
        <v>2</v>
      </c>
      <c r="I464">
        <v>2.9</v>
      </c>
      <c r="J464" s="1">
        <v>90</v>
      </c>
      <c r="K464" s="1">
        <v>150</v>
      </c>
      <c r="L464" s="1">
        <v>0</v>
      </c>
      <c r="M464" s="7" t="s">
        <v>10</v>
      </c>
      <c r="N464" t="s">
        <v>316</v>
      </c>
      <c r="O464" s="168">
        <v>2</v>
      </c>
      <c r="P464">
        <v>2</v>
      </c>
      <c r="Q464">
        <v>1</v>
      </c>
      <c r="R464">
        <v>0.5</v>
      </c>
      <c r="S464">
        <v>1</v>
      </c>
      <c r="T464">
        <v>0</v>
      </c>
      <c r="U464">
        <v>0</v>
      </c>
      <c r="V464">
        <v>0</v>
      </c>
      <c r="W464">
        <v>0</v>
      </c>
      <c r="X464">
        <v>0</v>
      </c>
      <c r="Y464">
        <v>0</v>
      </c>
      <c r="Z464">
        <v>0</v>
      </c>
      <c r="AA464">
        <v>0</v>
      </c>
      <c r="AB464">
        <v>0</v>
      </c>
      <c r="AC464">
        <v>0</v>
      </c>
      <c r="AD464">
        <v>1</v>
      </c>
    </row>
    <row r="465" spans="1:30" x14ac:dyDescent="0.3">
      <c r="A465" t="s">
        <v>1012</v>
      </c>
      <c r="B465" t="s">
        <v>653</v>
      </c>
      <c r="C465" s="19" t="s">
        <v>299</v>
      </c>
      <c r="D465">
        <v>1</v>
      </c>
      <c r="E465">
        <v>33.799120000000002</v>
      </c>
      <c r="F465">
        <v>9.1659439999999996</v>
      </c>
      <c r="G465">
        <v>2.9</v>
      </c>
      <c r="H465">
        <v>1.625</v>
      </c>
      <c r="I465">
        <v>2.9</v>
      </c>
      <c r="J465" s="1">
        <v>90</v>
      </c>
      <c r="K465" s="1">
        <v>-30</v>
      </c>
      <c r="L465" s="1">
        <v>0</v>
      </c>
      <c r="M465" s="7" t="s">
        <v>418</v>
      </c>
      <c r="N465" t="s">
        <v>301</v>
      </c>
      <c r="O465" s="168">
        <v>2</v>
      </c>
      <c r="P465">
        <v>2</v>
      </c>
      <c r="Q465">
        <v>1</v>
      </c>
      <c r="R465">
        <v>1</v>
      </c>
      <c r="S465">
        <v>1</v>
      </c>
      <c r="T465">
        <v>0</v>
      </c>
      <c r="U465">
        <v>0</v>
      </c>
      <c r="V465">
        <v>0</v>
      </c>
      <c r="W465">
        <v>0</v>
      </c>
      <c r="X465">
        <v>0</v>
      </c>
      <c r="Y465">
        <v>0</v>
      </c>
      <c r="Z465">
        <v>0</v>
      </c>
      <c r="AA465">
        <v>0</v>
      </c>
      <c r="AB465">
        <v>0</v>
      </c>
      <c r="AC465">
        <v>0</v>
      </c>
      <c r="AD465">
        <v>1</v>
      </c>
    </row>
    <row r="466" spans="1:30" x14ac:dyDescent="0.3">
      <c r="A466" t="s">
        <v>1014</v>
      </c>
      <c r="B466" t="s">
        <v>382</v>
      </c>
      <c r="C466" s="19" t="s">
        <v>308</v>
      </c>
      <c r="D466">
        <v>1</v>
      </c>
      <c r="E466">
        <v>28.292151</v>
      </c>
      <c r="F466">
        <v>16.877593000000001</v>
      </c>
      <c r="G466">
        <v>2.9</v>
      </c>
      <c r="H466">
        <v>2.7818200000000002</v>
      </c>
      <c r="I466">
        <v>3.6307160000000001</v>
      </c>
      <c r="J466" s="1">
        <v>0</v>
      </c>
      <c r="K466" s="1">
        <v>180</v>
      </c>
      <c r="L466" s="1">
        <v>0</v>
      </c>
      <c r="M466" s="7" t="s">
        <v>330</v>
      </c>
      <c r="N466" t="s">
        <v>324</v>
      </c>
      <c r="O466" s="168">
        <v>2</v>
      </c>
      <c r="P466">
        <v>2</v>
      </c>
      <c r="Q466">
        <v>1</v>
      </c>
      <c r="R466">
        <v>1</v>
      </c>
      <c r="S466">
        <v>1</v>
      </c>
      <c r="T466">
        <v>0</v>
      </c>
      <c r="U466">
        <v>0</v>
      </c>
      <c r="V466">
        <v>0</v>
      </c>
      <c r="W466">
        <v>0</v>
      </c>
      <c r="X466">
        <v>0</v>
      </c>
      <c r="Y466">
        <v>0</v>
      </c>
      <c r="Z466">
        <v>0</v>
      </c>
      <c r="AA466">
        <v>0</v>
      </c>
      <c r="AB466">
        <v>0</v>
      </c>
      <c r="AC466">
        <v>0</v>
      </c>
      <c r="AD466">
        <v>1</v>
      </c>
    </row>
    <row r="467" spans="1:30" x14ac:dyDescent="0.3">
      <c r="A467" t="s">
        <v>1015</v>
      </c>
      <c r="B467" t="s">
        <v>382</v>
      </c>
      <c r="C467" s="19" t="s">
        <v>335</v>
      </c>
      <c r="D467">
        <v>1</v>
      </c>
      <c r="E467">
        <v>26.879650999999999</v>
      </c>
      <c r="F467">
        <v>14.431072</v>
      </c>
      <c r="G467">
        <v>2.9</v>
      </c>
      <c r="H467">
        <v>1.2</v>
      </c>
      <c r="I467">
        <v>2.9</v>
      </c>
      <c r="J467" s="1">
        <v>90</v>
      </c>
      <c r="K467" s="1">
        <v>60</v>
      </c>
      <c r="L467" s="1">
        <v>0</v>
      </c>
      <c r="M467" s="7" t="s">
        <v>380</v>
      </c>
      <c r="N467" t="s">
        <v>306</v>
      </c>
      <c r="O467" s="168">
        <v>2</v>
      </c>
      <c r="P467">
        <v>2</v>
      </c>
      <c r="Q467">
        <v>1</v>
      </c>
      <c r="R467">
        <v>1</v>
      </c>
      <c r="S467">
        <v>1</v>
      </c>
      <c r="T467">
        <v>0</v>
      </c>
      <c r="U467">
        <v>0</v>
      </c>
      <c r="V467">
        <v>0</v>
      </c>
      <c r="W467">
        <v>0</v>
      </c>
      <c r="X467">
        <v>0</v>
      </c>
      <c r="Y467">
        <v>0</v>
      </c>
      <c r="Z467">
        <v>0</v>
      </c>
      <c r="AA467">
        <v>0</v>
      </c>
      <c r="AB467">
        <v>0</v>
      </c>
      <c r="AC467">
        <v>0</v>
      </c>
      <c r="AD467">
        <v>1</v>
      </c>
    </row>
    <row r="468" spans="1:30" x14ac:dyDescent="0.3">
      <c r="A468" t="s">
        <v>1016</v>
      </c>
      <c r="B468" t="s">
        <v>382</v>
      </c>
      <c r="C468" s="19" t="s">
        <v>335</v>
      </c>
      <c r="D468">
        <v>1</v>
      </c>
      <c r="E468">
        <v>25.529651000000001</v>
      </c>
      <c r="F468">
        <v>12.092803</v>
      </c>
      <c r="G468">
        <v>2.9</v>
      </c>
      <c r="H468">
        <v>0.875</v>
      </c>
      <c r="I468">
        <v>2.9</v>
      </c>
      <c r="J468" s="1">
        <v>90</v>
      </c>
      <c r="K468" s="1">
        <v>-120</v>
      </c>
      <c r="L468" s="1">
        <v>0</v>
      </c>
      <c r="M468" s="7" t="s">
        <v>499</v>
      </c>
      <c r="N468" t="s">
        <v>306</v>
      </c>
      <c r="O468" s="168">
        <v>2</v>
      </c>
      <c r="P468">
        <v>2</v>
      </c>
      <c r="Q468">
        <v>1</v>
      </c>
      <c r="R468">
        <v>1</v>
      </c>
      <c r="S468">
        <v>1</v>
      </c>
      <c r="T468">
        <v>0</v>
      </c>
      <c r="U468">
        <v>0</v>
      </c>
      <c r="V468">
        <v>0</v>
      </c>
      <c r="W468">
        <v>0</v>
      </c>
      <c r="X468">
        <v>0</v>
      </c>
      <c r="Y468">
        <v>0</v>
      </c>
      <c r="Z468">
        <v>0</v>
      </c>
      <c r="AA468">
        <v>0</v>
      </c>
      <c r="AB468">
        <v>0</v>
      </c>
      <c r="AC468">
        <v>0</v>
      </c>
      <c r="AD468">
        <v>1</v>
      </c>
    </row>
    <row r="469" spans="1:30" x14ac:dyDescent="0.3">
      <c r="A469" t="s">
        <v>1017</v>
      </c>
      <c r="B469" t="s">
        <v>382</v>
      </c>
      <c r="C469" s="19" t="s">
        <v>335</v>
      </c>
      <c r="D469">
        <v>1</v>
      </c>
      <c r="E469">
        <v>28.292151</v>
      </c>
      <c r="F469">
        <v>16.877593000000001</v>
      </c>
      <c r="G469">
        <v>2.9</v>
      </c>
      <c r="H469">
        <v>1.625</v>
      </c>
      <c r="I469">
        <v>2.9</v>
      </c>
      <c r="J469" s="1">
        <v>90</v>
      </c>
      <c r="K469" s="1">
        <v>-120</v>
      </c>
      <c r="L469" s="1">
        <v>0</v>
      </c>
      <c r="M469" s="7" t="s">
        <v>384</v>
      </c>
      <c r="N469" t="s">
        <v>306</v>
      </c>
      <c r="O469" s="168">
        <v>2</v>
      </c>
      <c r="P469">
        <v>2</v>
      </c>
      <c r="Q469">
        <v>1</v>
      </c>
      <c r="R469">
        <v>1</v>
      </c>
      <c r="S469">
        <v>1</v>
      </c>
      <c r="T469">
        <v>0</v>
      </c>
      <c r="U469">
        <v>0</v>
      </c>
      <c r="V469">
        <v>0</v>
      </c>
      <c r="W469">
        <v>0</v>
      </c>
      <c r="X469">
        <v>0</v>
      </c>
      <c r="Y469">
        <v>0</v>
      </c>
      <c r="Z469">
        <v>0</v>
      </c>
      <c r="AA469">
        <v>0</v>
      </c>
      <c r="AB469">
        <v>0</v>
      </c>
      <c r="AC469">
        <v>0</v>
      </c>
      <c r="AD469">
        <v>1</v>
      </c>
    </row>
    <row r="470" spans="1:30" x14ac:dyDescent="0.3">
      <c r="A470" t="s">
        <v>1018</v>
      </c>
      <c r="B470" t="s">
        <v>382</v>
      </c>
      <c r="C470" s="19" t="s">
        <v>335</v>
      </c>
      <c r="D470">
        <v>1</v>
      </c>
      <c r="E470">
        <v>26.879650999999999</v>
      </c>
      <c r="F470">
        <v>14.431072</v>
      </c>
      <c r="G470">
        <v>2.9</v>
      </c>
      <c r="H470">
        <v>2.7</v>
      </c>
      <c r="I470">
        <v>2.9</v>
      </c>
      <c r="J470" s="1">
        <v>90</v>
      </c>
      <c r="K470" s="1">
        <v>-120</v>
      </c>
      <c r="L470" s="1">
        <v>0</v>
      </c>
      <c r="M470" s="7" t="s">
        <v>328</v>
      </c>
      <c r="N470" t="s">
        <v>306</v>
      </c>
      <c r="O470" s="168">
        <v>2</v>
      </c>
      <c r="P470">
        <v>2</v>
      </c>
      <c r="Q470">
        <v>1</v>
      </c>
      <c r="R470">
        <v>1</v>
      </c>
      <c r="S470">
        <v>1</v>
      </c>
      <c r="T470">
        <v>0</v>
      </c>
      <c r="U470">
        <v>0</v>
      </c>
      <c r="V470">
        <v>0</v>
      </c>
      <c r="W470">
        <v>0</v>
      </c>
      <c r="X470">
        <v>0</v>
      </c>
      <c r="Y470">
        <v>0</v>
      </c>
      <c r="Z470">
        <v>0</v>
      </c>
      <c r="AA470">
        <v>0</v>
      </c>
      <c r="AB470">
        <v>0</v>
      </c>
      <c r="AC470">
        <v>0</v>
      </c>
      <c r="AD470">
        <v>1</v>
      </c>
    </row>
    <row r="471" spans="1:30" x14ac:dyDescent="0.3">
      <c r="A471" t="s">
        <v>1019</v>
      </c>
      <c r="B471" t="s">
        <v>382</v>
      </c>
      <c r="C471" s="19" t="s">
        <v>299</v>
      </c>
      <c r="D471">
        <v>1</v>
      </c>
      <c r="E471">
        <v>28.869298000000001</v>
      </c>
      <c r="F471">
        <v>14.177241</v>
      </c>
      <c r="G471">
        <v>2.9</v>
      </c>
      <c r="H471">
        <v>0.4</v>
      </c>
      <c r="I471">
        <v>2.9</v>
      </c>
      <c r="J471" s="1">
        <v>90</v>
      </c>
      <c r="K471" s="1">
        <v>150</v>
      </c>
      <c r="L471" s="1">
        <v>0</v>
      </c>
      <c r="M471" s="7" t="s">
        <v>446</v>
      </c>
      <c r="N471" t="s">
        <v>301</v>
      </c>
      <c r="O471" s="168">
        <v>2</v>
      </c>
      <c r="P471">
        <v>2</v>
      </c>
      <c r="Q471">
        <v>1</v>
      </c>
      <c r="R471">
        <v>1</v>
      </c>
      <c r="S471">
        <v>1</v>
      </c>
      <c r="T471">
        <v>0</v>
      </c>
      <c r="U471">
        <v>0</v>
      </c>
      <c r="V471">
        <v>0</v>
      </c>
      <c r="W471">
        <v>0</v>
      </c>
      <c r="X471">
        <v>0</v>
      </c>
      <c r="Y471">
        <v>0</v>
      </c>
      <c r="Z471">
        <v>0</v>
      </c>
      <c r="AA471">
        <v>0</v>
      </c>
      <c r="AB471">
        <v>0</v>
      </c>
      <c r="AC471">
        <v>0</v>
      </c>
      <c r="AD471">
        <v>1</v>
      </c>
    </row>
    <row r="472" spans="1:30" x14ac:dyDescent="0.3">
      <c r="A472" t="s">
        <v>1020</v>
      </c>
      <c r="B472" t="s">
        <v>382</v>
      </c>
      <c r="C472" s="19" t="s">
        <v>315</v>
      </c>
      <c r="D472">
        <v>1</v>
      </c>
      <c r="E472">
        <v>29.894297999999999</v>
      </c>
      <c r="F472">
        <v>15.952593</v>
      </c>
      <c r="G472">
        <v>2.9</v>
      </c>
      <c r="H472">
        <v>1.85</v>
      </c>
      <c r="I472">
        <v>2.9</v>
      </c>
      <c r="J472" s="1">
        <v>90</v>
      </c>
      <c r="K472" s="1">
        <v>150</v>
      </c>
      <c r="L472" s="1">
        <v>0</v>
      </c>
      <c r="M472" s="7" t="s">
        <v>10</v>
      </c>
      <c r="N472" t="s">
        <v>316</v>
      </c>
      <c r="O472" s="168">
        <v>2</v>
      </c>
      <c r="P472">
        <v>2</v>
      </c>
      <c r="Q472">
        <v>1</v>
      </c>
      <c r="R472">
        <v>0.5</v>
      </c>
      <c r="S472">
        <v>1</v>
      </c>
      <c r="T472">
        <v>0</v>
      </c>
      <c r="U472">
        <v>0</v>
      </c>
      <c r="V472">
        <v>0</v>
      </c>
      <c r="W472">
        <v>0</v>
      </c>
      <c r="X472">
        <v>0</v>
      </c>
      <c r="Y472">
        <v>0</v>
      </c>
      <c r="Z472">
        <v>0</v>
      </c>
      <c r="AA472">
        <v>0</v>
      </c>
      <c r="AB472">
        <v>0</v>
      </c>
      <c r="AC472">
        <v>0</v>
      </c>
      <c r="AD472">
        <v>1</v>
      </c>
    </row>
    <row r="473" spans="1:30" x14ac:dyDescent="0.3">
      <c r="A473" t="s">
        <v>1022</v>
      </c>
      <c r="B473" t="s">
        <v>382</v>
      </c>
      <c r="C473" s="19" t="s">
        <v>299</v>
      </c>
      <c r="D473">
        <v>1</v>
      </c>
      <c r="E473">
        <v>25.092151000000001</v>
      </c>
      <c r="F473">
        <v>11.335031000000001</v>
      </c>
      <c r="G473">
        <v>2.9</v>
      </c>
      <c r="H473">
        <v>1.45</v>
      </c>
      <c r="I473">
        <v>2.9</v>
      </c>
      <c r="J473" s="1">
        <v>90</v>
      </c>
      <c r="K473" s="1">
        <v>-30</v>
      </c>
      <c r="L473" s="1">
        <v>0</v>
      </c>
      <c r="M473" s="7" t="s">
        <v>505</v>
      </c>
      <c r="N473" t="s">
        <v>301</v>
      </c>
      <c r="O473" s="168">
        <v>2</v>
      </c>
      <c r="P473">
        <v>2</v>
      </c>
      <c r="Q473">
        <v>1</v>
      </c>
      <c r="R473">
        <v>1</v>
      </c>
      <c r="S473">
        <v>1</v>
      </c>
      <c r="T473">
        <v>0</v>
      </c>
      <c r="U473">
        <v>0</v>
      </c>
      <c r="V473">
        <v>0</v>
      </c>
      <c r="W473">
        <v>0</v>
      </c>
      <c r="X473">
        <v>0</v>
      </c>
      <c r="Y473">
        <v>0</v>
      </c>
      <c r="Z473">
        <v>0</v>
      </c>
      <c r="AA473">
        <v>0</v>
      </c>
      <c r="AB473">
        <v>0</v>
      </c>
      <c r="AC473">
        <v>0</v>
      </c>
      <c r="AD473">
        <v>1</v>
      </c>
    </row>
    <row r="474" spans="1:30" x14ac:dyDescent="0.3">
      <c r="A474" t="s">
        <v>1024</v>
      </c>
      <c r="B474" t="s">
        <v>382</v>
      </c>
      <c r="C474" s="19" t="s">
        <v>322</v>
      </c>
      <c r="D474">
        <v>1</v>
      </c>
      <c r="E474">
        <v>28.292151</v>
      </c>
      <c r="F474">
        <v>16.877593000000001</v>
      </c>
      <c r="G474">
        <v>5.8</v>
      </c>
      <c r="H474">
        <v>2.7818200000000002</v>
      </c>
      <c r="I474">
        <v>3.6307160000000001</v>
      </c>
      <c r="J474" s="1">
        <v>0</v>
      </c>
      <c r="K474" s="1">
        <v>180</v>
      </c>
      <c r="L474" s="1">
        <v>0</v>
      </c>
      <c r="M474" s="7" t="s">
        <v>482</v>
      </c>
      <c r="N474" t="s">
        <v>324</v>
      </c>
      <c r="O474" s="168">
        <v>2</v>
      </c>
      <c r="P474">
        <v>2</v>
      </c>
      <c r="Q474">
        <v>1</v>
      </c>
      <c r="R474">
        <v>1</v>
      </c>
      <c r="S474">
        <v>1</v>
      </c>
      <c r="T474">
        <v>0</v>
      </c>
      <c r="U474">
        <v>0</v>
      </c>
      <c r="V474">
        <v>0</v>
      </c>
      <c r="W474">
        <v>0</v>
      </c>
      <c r="X474">
        <v>0</v>
      </c>
      <c r="Y474">
        <v>0</v>
      </c>
      <c r="Z474">
        <v>0</v>
      </c>
      <c r="AA474">
        <v>0</v>
      </c>
      <c r="AB474">
        <v>0</v>
      </c>
      <c r="AC474">
        <v>0</v>
      </c>
      <c r="AD474">
        <v>1</v>
      </c>
    </row>
    <row r="475" spans="1:30" x14ac:dyDescent="0.3">
      <c r="A475" t="s">
        <v>1025</v>
      </c>
      <c r="B475" t="s">
        <v>382</v>
      </c>
      <c r="C475" s="19" t="s">
        <v>228</v>
      </c>
      <c r="D475">
        <v>1</v>
      </c>
      <c r="E475">
        <v>26.347888000000001</v>
      </c>
      <c r="F475">
        <v>10.610030999999999</v>
      </c>
      <c r="G475">
        <v>2.9</v>
      </c>
      <c r="H475">
        <v>2.4500000000000002</v>
      </c>
      <c r="I475">
        <v>2.9</v>
      </c>
      <c r="J475" s="1">
        <v>90</v>
      </c>
      <c r="K475" s="1">
        <v>60</v>
      </c>
      <c r="L475" s="1">
        <v>0</v>
      </c>
      <c r="M475" s="7" t="s">
        <v>424</v>
      </c>
      <c r="N475" t="s">
        <v>301</v>
      </c>
      <c r="O475" s="168">
        <v>2</v>
      </c>
      <c r="P475">
        <v>2</v>
      </c>
      <c r="Q475">
        <v>1</v>
      </c>
      <c r="R475">
        <v>1</v>
      </c>
      <c r="S475">
        <v>1</v>
      </c>
      <c r="T475">
        <v>0</v>
      </c>
      <c r="U475">
        <v>0</v>
      </c>
      <c r="V475">
        <v>0</v>
      </c>
      <c r="W475">
        <v>0</v>
      </c>
      <c r="X475">
        <v>0</v>
      </c>
      <c r="Y475">
        <v>0</v>
      </c>
      <c r="Z475">
        <v>0</v>
      </c>
      <c r="AA475">
        <v>0</v>
      </c>
      <c r="AB475">
        <v>0</v>
      </c>
      <c r="AC475">
        <v>0</v>
      </c>
      <c r="AD475">
        <v>1</v>
      </c>
    </row>
    <row r="476" spans="1:30" x14ac:dyDescent="0.3">
      <c r="A476" t="s">
        <v>1027</v>
      </c>
      <c r="B476" t="s">
        <v>382</v>
      </c>
      <c r="C476" s="19" t="s">
        <v>228</v>
      </c>
      <c r="D476">
        <v>1</v>
      </c>
      <c r="E476">
        <v>27.572887999999999</v>
      </c>
      <c r="F476">
        <v>12.731793</v>
      </c>
      <c r="G476">
        <v>2.9</v>
      </c>
      <c r="H476">
        <v>2.5000000000000001E-2</v>
      </c>
      <c r="I476">
        <v>2.9</v>
      </c>
      <c r="J476" s="1">
        <v>90</v>
      </c>
      <c r="K476" s="1">
        <v>60</v>
      </c>
      <c r="L476" s="1">
        <v>0</v>
      </c>
      <c r="M476" s="7" t="s">
        <v>10</v>
      </c>
      <c r="N476" t="s">
        <v>316</v>
      </c>
      <c r="O476" s="168">
        <v>2</v>
      </c>
      <c r="P476">
        <v>2</v>
      </c>
      <c r="Q476">
        <v>1</v>
      </c>
      <c r="R476">
        <v>0.5</v>
      </c>
      <c r="S476">
        <v>1</v>
      </c>
      <c r="T476">
        <v>0</v>
      </c>
      <c r="U476">
        <v>0</v>
      </c>
      <c r="V476">
        <v>0</v>
      </c>
      <c r="W476">
        <v>0</v>
      </c>
      <c r="X476">
        <v>0</v>
      </c>
      <c r="Y476">
        <v>0</v>
      </c>
      <c r="Z476">
        <v>0</v>
      </c>
      <c r="AA476">
        <v>0</v>
      </c>
      <c r="AB476">
        <v>0</v>
      </c>
      <c r="AC476">
        <v>0</v>
      </c>
      <c r="AD476">
        <v>1</v>
      </c>
    </row>
    <row r="477" spans="1:30" x14ac:dyDescent="0.3">
      <c r="A477" t="s">
        <v>1028</v>
      </c>
      <c r="B477" t="s">
        <v>382</v>
      </c>
      <c r="C477" s="19" t="s">
        <v>228</v>
      </c>
      <c r="D477">
        <v>1</v>
      </c>
      <c r="E477">
        <v>28.869298000000001</v>
      </c>
      <c r="F477">
        <v>14.177241</v>
      </c>
      <c r="G477">
        <v>2.9</v>
      </c>
      <c r="H477">
        <v>2.0499999999999998</v>
      </c>
      <c r="I477">
        <v>2.9</v>
      </c>
      <c r="J477" s="1">
        <v>90</v>
      </c>
      <c r="K477" s="1">
        <v>60</v>
      </c>
      <c r="L477" s="1">
        <v>0</v>
      </c>
      <c r="M477" s="7" t="s">
        <v>446</v>
      </c>
      <c r="N477" t="s">
        <v>301</v>
      </c>
      <c r="O477" s="168">
        <v>2</v>
      </c>
      <c r="P477">
        <v>2</v>
      </c>
      <c r="Q477">
        <v>1</v>
      </c>
      <c r="R477">
        <v>1</v>
      </c>
      <c r="S477">
        <v>1</v>
      </c>
      <c r="T477">
        <v>0</v>
      </c>
      <c r="U477">
        <v>0</v>
      </c>
      <c r="V477">
        <v>0</v>
      </c>
      <c r="W477">
        <v>0</v>
      </c>
      <c r="X477">
        <v>0</v>
      </c>
      <c r="Y477">
        <v>0</v>
      </c>
      <c r="Z477">
        <v>0</v>
      </c>
      <c r="AA477">
        <v>0</v>
      </c>
      <c r="AB477">
        <v>0</v>
      </c>
      <c r="AC477">
        <v>0</v>
      </c>
      <c r="AD477">
        <v>1</v>
      </c>
    </row>
    <row r="478" spans="1:30" x14ac:dyDescent="0.3">
      <c r="A478" t="s">
        <v>1029</v>
      </c>
      <c r="B478" t="s">
        <v>382</v>
      </c>
      <c r="C478" s="19" t="s">
        <v>228</v>
      </c>
      <c r="D478">
        <v>1</v>
      </c>
      <c r="E478">
        <v>27.585387999999998</v>
      </c>
      <c r="F478">
        <v>12.753444</v>
      </c>
      <c r="G478">
        <v>2.9</v>
      </c>
      <c r="H478">
        <v>1.875</v>
      </c>
      <c r="I478">
        <v>2.9</v>
      </c>
      <c r="J478" s="1">
        <v>90</v>
      </c>
      <c r="K478" s="1">
        <v>60</v>
      </c>
      <c r="L478" s="1">
        <v>0</v>
      </c>
      <c r="M478" s="7" t="s">
        <v>10</v>
      </c>
      <c r="N478" t="s">
        <v>316</v>
      </c>
      <c r="O478" s="168">
        <v>2</v>
      </c>
      <c r="P478">
        <v>2</v>
      </c>
      <c r="Q478">
        <v>1</v>
      </c>
      <c r="R478">
        <v>0.5</v>
      </c>
      <c r="S478">
        <v>1</v>
      </c>
      <c r="T478">
        <v>0</v>
      </c>
      <c r="U478">
        <v>0</v>
      </c>
      <c r="V478">
        <v>0</v>
      </c>
      <c r="W478">
        <v>0</v>
      </c>
      <c r="X478">
        <v>0</v>
      </c>
      <c r="Y478">
        <v>0</v>
      </c>
      <c r="Z478">
        <v>0</v>
      </c>
      <c r="AA478">
        <v>0</v>
      </c>
      <c r="AB478">
        <v>0</v>
      </c>
      <c r="AC478">
        <v>0</v>
      </c>
      <c r="AD478">
        <v>1</v>
      </c>
    </row>
    <row r="479" spans="1:30" x14ac:dyDescent="0.3">
      <c r="A479" t="s">
        <v>1031</v>
      </c>
      <c r="B479" t="s">
        <v>369</v>
      </c>
      <c r="C479" s="19" t="s">
        <v>308</v>
      </c>
      <c r="D479">
        <v>1</v>
      </c>
      <c r="E479">
        <v>15.020311</v>
      </c>
      <c r="F479">
        <v>24.540092999999999</v>
      </c>
      <c r="G479">
        <v>2.9</v>
      </c>
      <c r="H479">
        <v>3.090576</v>
      </c>
      <c r="I479">
        <v>3.4071319999999998</v>
      </c>
      <c r="J479" s="1">
        <v>0</v>
      </c>
      <c r="K479" s="1">
        <v>180</v>
      </c>
      <c r="L479" s="1">
        <v>0</v>
      </c>
      <c r="M479" s="7" t="s">
        <v>366</v>
      </c>
      <c r="N479" t="s">
        <v>324</v>
      </c>
      <c r="O479" s="168">
        <v>2</v>
      </c>
      <c r="P479">
        <v>2</v>
      </c>
      <c r="Q479">
        <v>1</v>
      </c>
      <c r="R479">
        <v>1</v>
      </c>
      <c r="S479">
        <v>1</v>
      </c>
      <c r="T479">
        <v>0</v>
      </c>
      <c r="U479">
        <v>0</v>
      </c>
      <c r="V479">
        <v>0</v>
      </c>
      <c r="W479">
        <v>0</v>
      </c>
      <c r="X479">
        <v>0</v>
      </c>
      <c r="Y479">
        <v>0</v>
      </c>
      <c r="Z479">
        <v>0</v>
      </c>
      <c r="AA479">
        <v>0</v>
      </c>
      <c r="AB479">
        <v>0</v>
      </c>
      <c r="AC479">
        <v>0</v>
      </c>
      <c r="AD479">
        <v>1</v>
      </c>
    </row>
    <row r="480" spans="1:30" x14ac:dyDescent="0.3">
      <c r="A480" t="s">
        <v>1032</v>
      </c>
      <c r="B480" t="s">
        <v>369</v>
      </c>
      <c r="C480" s="19" t="s">
        <v>299</v>
      </c>
      <c r="D480">
        <v>1</v>
      </c>
      <c r="E480">
        <v>15.408580000000001</v>
      </c>
      <c r="F480">
        <v>19.812594000000001</v>
      </c>
      <c r="G480">
        <v>2.9</v>
      </c>
      <c r="H480">
        <v>2.7</v>
      </c>
      <c r="I480">
        <v>2.9</v>
      </c>
      <c r="J480" s="1">
        <v>90</v>
      </c>
      <c r="K480" s="1">
        <v>150</v>
      </c>
      <c r="L480" s="1">
        <v>0</v>
      </c>
      <c r="M480" s="7" t="s">
        <v>511</v>
      </c>
      <c r="N480" t="s">
        <v>301</v>
      </c>
      <c r="O480" s="168">
        <v>2</v>
      </c>
      <c r="P480">
        <v>2</v>
      </c>
      <c r="Q480">
        <v>1</v>
      </c>
      <c r="R480">
        <v>1</v>
      </c>
      <c r="S480">
        <v>1</v>
      </c>
      <c r="T480">
        <v>0</v>
      </c>
      <c r="U480">
        <v>0</v>
      </c>
      <c r="V480">
        <v>0</v>
      </c>
      <c r="W480">
        <v>0</v>
      </c>
      <c r="X480">
        <v>0</v>
      </c>
      <c r="Y480">
        <v>0</v>
      </c>
      <c r="Z480">
        <v>0</v>
      </c>
      <c r="AA480">
        <v>0</v>
      </c>
      <c r="AB480">
        <v>0</v>
      </c>
      <c r="AC480">
        <v>0</v>
      </c>
      <c r="AD480">
        <v>1</v>
      </c>
    </row>
    <row r="481" spans="1:30" x14ac:dyDescent="0.3">
      <c r="A481" t="s">
        <v>1033</v>
      </c>
      <c r="B481" t="s">
        <v>369</v>
      </c>
      <c r="C481" s="19" t="s">
        <v>228</v>
      </c>
      <c r="D481">
        <v>1</v>
      </c>
      <c r="E481">
        <v>16.283580000000001</v>
      </c>
      <c r="F481">
        <v>21.328139</v>
      </c>
      <c r="G481">
        <v>2.9</v>
      </c>
      <c r="H481">
        <v>1.75</v>
      </c>
      <c r="I481">
        <v>2.9</v>
      </c>
      <c r="J481" s="1">
        <v>90</v>
      </c>
      <c r="K481" s="1">
        <v>-120</v>
      </c>
      <c r="L481" s="1">
        <v>0</v>
      </c>
      <c r="M481" s="7" t="s">
        <v>361</v>
      </c>
      <c r="N481" t="s">
        <v>301</v>
      </c>
      <c r="O481" s="168">
        <v>2</v>
      </c>
      <c r="P481">
        <v>2</v>
      </c>
      <c r="Q481">
        <v>1</v>
      </c>
      <c r="R481">
        <v>1</v>
      </c>
      <c r="S481">
        <v>1</v>
      </c>
      <c r="T481">
        <v>0</v>
      </c>
      <c r="U481">
        <v>0</v>
      </c>
      <c r="V481">
        <v>0</v>
      </c>
      <c r="W481">
        <v>0</v>
      </c>
      <c r="X481">
        <v>0</v>
      </c>
      <c r="Y481">
        <v>0</v>
      </c>
      <c r="Z481">
        <v>0</v>
      </c>
      <c r="AA481">
        <v>0</v>
      </c>
      <c r="AB481">
        <v>0</v>
      </c>
      <c r="AC481">
        <v>0</v>
      </c>
      <c r="AD481">
        <v>1</v>
      </c>
    </row>
    <row r="482" spans="1:30" x14ac:dyDescent="0.3">
      <c r="A482" t="s">
        <v>1035</v>
      </c>
      <c r="B482" t="s">
        <v>369</v>
      </c>
      <c r="C482" s="19" t="s">
        <v>335</v>
      </c>
      <c r="D482">
        <v>1</v>
      </c>
      <c r="E482">
        <v>13.670311</v>
      </c>
      <c r="F482">
        <v>22.201824999999999</v>
      </c>
      <c r="G482">
        <v>2.9</v>
      </c>
      <c r="H482">
        <v>2.7</v>
      </c>
      <c r="I482">
        <v>2.9</v>
      </c>
      <c r="J482" s="1">
        <v>90</v>
      </c>
      <c r="K482" s="1">
        <v>60</v>
      </c>
      <c r="L482" s="1">
        <v>0</v>
      </c>
      <c r="M482" s="7" t="s">
        <v>493</v>
      </c>
      <c r="N482" t="s">
        <v>301</v>
      </c>
      <c r="O482" s="168">
        <v>2</v>
      </c>
      <c r="P482">
        <v>2</v>
      </c>
      <c r="Q482">
        <v>1</v>
      </c>
      <c r="R482">
        <v>1</v>
      </c>
      <c r="S482">
        <v>1</v>
      </c>
      <c r="T482">
        <v>0</v>
      </c>
      <c r="U482">
        <v>0</v>
      </c>
      <c r="V482">
        <v>0</v>
      </c>
      <c r="W482">
        <v>0</v>
      </c>
      <c r="X482">
        <v>0</v>
      </c>
      <c r="Y482">
        <v>0</v>
      </c>
      <c r="Z482">
        <v>0</v>
      </c>
      <c r="AA482">
        <v>0</v>
      </c>
      <c r="AB482">
        <v>0</v>
      </c>
      <c r="AC482">
        <v>0</v>
      </c>
      <c r="AD482">
        <v>1</v>
      </c>
    </row>
    <row r="483" spans="1:30" x14ac:dyDescent="0.3">
      <c r="A483" t="s">
        <v>1036</v>
      </c>
      <c r="B483" t="s">
        <v>369</v>
      </c>
      <c r="C483" s="19" t="s">
        <v>335</v>
      </c>
      <c r="D483">
        <v>1</v>
      </c>
      <c r="E483">
        <v>13.070311</v>
      </c>
      <c r="F483">
        <v>21.162593999999999</v>
      </c>
      <c r="G483">
        <v>2.9</v>
      </c>
      <c r="H483">
        <v>1.2</v>
      </c>
      <c r="I483">
        <v>2.9</v>
      </c>
      <c r="J483" s="1">
        <v>90</v>
      </c>
      <c r="K483" s="1">
        <v>60</v>
      </c>
      <c r="L483" s="1">
        <v>0</v>
      </c>
      <c r="M483" s="7" t="s">
        <v>398</v>
      </c>
      <c r="N483" t="s">
        <v>301</v>
      </c>
      <c r="O483" s="168">
        <v>2</v>
      </c>
      <c r="P483">
        <v>2</v>
      </c>
      <c r="Q483">
        <v>1</v>
      </c>
      <c r="R483">
        <v>1</v>
      </c>
      <c r="S483">
        <v>1</v>
      </c>
      <c r="T483">
        <v>0</v>
      </c>
      <c r="U483">
        <v>0</v>
      </c>
      <c r="V483">
        <v>0</v>
      </c>
      <c r="W483">
        <v>0</v>
      </c>
      <c r="X483">
        <v>0</v>
      </c>
      <c r="Y483">
        <v>0</v>
      </c>
      <c r="Z483">
        <v>0</v>
      </c>
      <c r="AA483">
        <v>0</v>
      </c>
      <c r="AB483">
        <v>0</v>
      </c>
      <c r="AC483">
        <v>0</v>
      </c>
      <c r="AD483">
        <v>1</v>
      </c>
    </row>
    <row r="484" spans="1:30" x14ac:dyDescent="0.3">
      <c r="A484" t="s">
        <v>1037</v>
      </c>
      <c r="B484" t="s">
        <v>369</v>
      </c>
      <c r="C484" s="19" t="s">
        <v>322</v>
      </c>
      <c r="D484">
        <v>1</v>
      </c>
      <c r="E484">
        <v>15.020311</v>
      </c>
      <c r="F484">
        <v>24.540092999999999</v>
      </c>
      <c r="G484">
        <v>5.8</v>
      </c>
      <c r="H484">
        <v>3.090576</v>
      </c>
      <c r="I484">
        <v>3.4071319999999998</v>
      </c>
      <c r="J484" s="1">
        <v>0</v>
      </c>
      <c r="K484" s="1">
        <v>180</v>
      </c>
      <c r="L484" s="1">
        <v>0</v>
      </c>
      <c r="M484" s="7" t="s">
        <v>722</v>
      </c>
      <c r="N484" t="s">
        <v>324</v>
      </c>
      <c r="O484" s="168">
        <v>2</v>
      </c>
      <c r="P484">
        <v>2</v>
      </c>
      <c r="Q484">
        <v>1</v>
      </c>
      <c r="R484">
        <v>1</v>
      </c>
      <c r="S484">
        <v>1</v>
      </c>
      <c r="T484">
        <v>0</v>
      </c>
      <c r="U484">
        <v>0</v>
      </c>
      <c r="V484">
        <v>0</v>
      </c>
      <c r="W484">
        <v>0</v>
      </c>
      <c r="X484">
        <v>0</v>
      </c>
      <c r="Y484">
        <v>0</v>
      </c>
      <c r="Z484">
        <v>0</v>
      </c>
      <c r="AA484">
        <v>0</v>
      </c>
      <c r="AB484">
        <v>0</v>
      </c>
      <c r="AC484">
        <v>0</v>
      </c>
      <c r="AD484">
        <v>1</v>
      </c>
    </row>
    <row r="485" spans="1:30" x14ac:dyDescent="0.3">
      <c r="A485" t="s">
        <v>1038</v>
      </c>
      <c r="B485" t="s">
        <v>369</v>
      </c>
      <c r="C485" s="19" t="s">
        <v>315</v>
      </c>
      <c r="D485">
        <v>1</v>
      </c>
      <c r="E485">
        <v>17.35858</v>
      </c>
      <c r="F485">
        <v>23.190093000000001</v>
      </c>
      <c r="G485">
        <v>2.9</v>
      </c>
      <c r="H485">
        <v>2.7</v>
      </c>
      <c r="I485">
        <v>2.9</v>
      </c>
      <c r="J485" s="1">
        <v>90</v>
      </c>
      <c r="K485" s="1">
        <v>150</v>
      </c>
      <c r="L485" s="1">
        <v>0</v>
      </c>
      <c r="M485" s="7" t="s">
        <v>10</v>
      </c>
      <c r="N485" t="s">
        <v>316</v>
      </c>
      <c r="O485" s="168">
        <v>2</v>
      </c>
      <c r="P485">
        <v>2</v>
      </c>
      <c r="Q485">
        <v>1</v>
      </c>
      <c r="R485">
        <v>0.5</v>
      </c>
      <c r="S485">
        <v>1</v>
      </c>
      <c r="T485">
        <v>0</v>
      </c>
      <c r="U485">
        <v>0</v>
      </c>
      <c r="V485">
        <v>0</v>
      </c>
      <c r="W485">
        <v>0</v>
      </c>
      <c r="X485">
        <v>0</v>
      </c>
      <c r="Y485">
        <v>0</v>
      </c>
      <c r="Z485">
        <v>0</v>
      </c>
      <c r="AA485">
        <v>0</v>
      </c>
      <c r="AB485">
        <v>0</v>
      </c>
      <c r="AC485">
        <v>0</v>
      </c>
      <c r="AD485">
        <v>1</v>
      </c>
    </row>
    <row r="486" spans="1:30" x14ac:dyDescent="0.3">
      <c r="A486" t="s">
        <v>1039</v>
      </c>
      <c r="B486" t="s">
        <v>369</v>
      </c>
      <c r="C486" s="19" t="s">
        <v>228</v>
      </c>
      <c r="D486">
        <v>1</v>
      </c>
      <c r="E486">
        <v>16.283580000000001</v>
      </c>
      <c r="F486">
        <v>21.328139</v>
      </c>
      <c r="G486">
        <v>2.9</v>
      </c>
      <c r="H486">
        <v>2.15</v>
      </c>
      <c r="I486">
        <v>2.9</v>
      </c>
      <c r="J486" s="1">
        <v>90</v>
      </c>
      <c r="K486" s="1">
        <v>60</v>
      </c>
      <c r="L486" s="1">
        <v>0</v>
      </c>
      <c r="M486" s="7" t="s">
        <v>539</v>
      </c>
      <c r="N486" t="s">
        <v>301</v>
      </c>
      <c r="O486" s="168">
        <v>2</v>
      </c>
      <c r="P486">
        <v>2</v>
      </c>
      <c r="Q486">
        <v>1</v>
      </c>
      <c r="R486">
        <v>1</v>
      </c>
      <c r="S486">
        <v>1</v>
      </c>
      <c r="T486">
        <v>0</v>
      </c>
      <c r="U486">
        <v>0</v>
      </c>
      <c r="V486">
        <v>0</v>
      </c>
      <c r="W486">
        <v>0</v>
      </c>
      <c r="X486">
        <v>0</v>
      </c>
      <c r="Y486">
        <v>0</v>
      </c>
      <c r="Z486">
        <v>0</v>
      </c>
      <c r="AA486">
        <v>0</v>
      </c>
      <c r="AB486">
        <v>0</v>
      </c>
      <c r="AC486">
        <v>0</v>
      </c>
      <c r="AD486">
        <v>1</v>
      </c>
    </row>
    <row r="487" spans="1:30" x14ac:dyDescent="0.3">
      <c r="A487" t="s">
        <v>1040</v>
      </c>
      <c r="B487" t="s">
        <v>424</v>
      </c>
      <c r="C487" s="19" t="s">
        <v>315</v>
      </c>
      <c r="D487">
        <v>1</v>
      </c>
      <c r="E487">
        <v>27.572887999999999</v>
      </c>
      <c r="F487">
        <v>12.731793</v>
      </c>
      <c r="G487">
        <v>2.9</v>
      </c>
      <c r="H487">
        <v>3.65</v>
      </c>
      <c r="I487">
        <v>2.9</v>
      </c>
      <c r="J487" s="1">
        <v>90</v>
      </c>
      <c r="K487" s="1">
        <v>-30</v>
      </c>
      <c r="L487" s="1">
        <v>0</v>
      </c>
      <c r="M487" s="7" t="s">
        <v>446</v>
      </c>
      <c r="N487" t="s">
        <v>301</v>
      </c>
      <c r="O487" s="168">
        <v>2</v>
      </c>
      <c r="P487">
        <v>2</v>
      </c>
      <c r="Q487">
        <v>1</v>
      </c>
      <c r="R487">
        <v>1</v>
      </c>
      <c r="S487">
        <v>1</v>
      </c>
      <c r="T487">
        <v>0</v>
      </c>
      <c r="U487">
        <v>0</v>
      </c>
      <c r="V487">
        <v>0</v>
      </c>
      <c r="W487">
        <v>0</v>
      </c>
      <c r="X487">
        <v>0</v>
      </c>
      <c r="Y487">
        <v>0</v>
      </c>
      <c r="Z487">
        <v>0</v>
      </c>
      <c r="AA487">
        <v>0</v>
      </c>
      <c r="AB487">
        <v>0</v>
      </c>
      <c r="AC487">
        <v>0</v>
      </c>
      <c r="AD487">
        <v>1</v>
      </c>
    </row>
    <row r="488" spans="1:30" x14ac:dyDescent="0.3">
      <c r="A488" t="s">
        <v>1041</v>
      </c>
      <c r="B488" t="s">
        <v>424</v>
      </c>
      <c r="C488" s="19" t="s">
        <v>308</v>
      </c>
      <c r="D488">
        <v>1</v>
      </c>
      <c r="E488">
        <v>27.572887999999999</v>
      </c>
      <c r="F488">
        <v>12.731793</v>
      </c>
      <c r="G488">
        <v>2.9</v>
      </c>
      <c r="H488">
        <v>3.152412</v>
      </c>
      <c r="I488">
        <v>2.8367170000000002</v>
      </c>
      <c r="J488" s="1">
        <v>0</v>
      </c>
      <c r="K488" s="1">
        <v>180</v>
      </c>
      <c r="L488" s="1">
        <v>0</v>
      </c>
      <c r="M488" s="7" t="s">
        <v>444</v>
      </c>
      <c r="N488" t="s">
        <v>324</v>
      </c>
      <c r="O488" s="168">
        <v>2</v>
      </c>
      <c r="P488">
        <v>2</v>
      </c>
      <c r="Q488">
        <v>1</v>
      </c>
      <c r="R488">
        <v>1</v>
      </c>
      <c r="S488">
        <v>1</v>
      </c>
      <c r="T488">
        <v>0</v>
      </c>
      <c r="U488">
        <v>0</v>
      </c>
      <c r="V488">
        <v>0</v>
      </c>
      <c r="W488">
        <v>0</v>
      </c>
      <c r="X488">
        <v>0</v>
      </c>
      <c r="Y488">
        <v>0</v>
      </c>
      <c r="Z488">
        <v>0</v>
      </c>
      <c r="AA488">
        <v>0</v>
      </c>
      <c r="AB488">
        <v>0</v>
      </c>
      <c r="AC488">
        <v>0</v>
      </c>
      <c r="AD488">
        <v>1</v>
      </c>
    </row>
    <row r="489" spans="1:30" x14ac:dyDescent="0.3">
      <c r="A489" t="s">
        <v>1042</v>
      </c>
      <c r="B489" t="s">
        <v>424</v>
      </c>
      <c r="C489" s="19" t="s">
        <v>322</v>
      </c>
      <c r="D489">
        <v>1</v>
      </c>
      <c r="E489">
        <v>29.508880000000001</v>
      </c>
      <c r="F489">
        <v>8.785031</v>
      </c>
      <c r="G489">
        <v>5.8</v>
      </c>
      <c r="H489">
        <v>3.152412</v>
      </c>
      <c r="I489">
        <v>2.8367170000000002</v>
      </c>
      <c r="J489" s="1">
        <v>180</v>
      </c>
      <c r="K489" s="1">
        <v>180</v>
      </c>
      <c r="L489" s="1">
        <v>0</v>
      </c>
      <c r="M489" s="7" t="s">
        <v>883</v>
      </c>
      <c r="N489" t="s">
        <v>324</v>
      </c>
      <c r="O489" s="168">
        <v>2</v>
      </c>
      <c r="P489">
        <v>2</v>
      </c>
      <c r="Q489">
        <v>1</v>
      </c>
      <c r="R489">
        <v>1</v>
      </c>
      <c r="S489">
        <v>1</v>
      </c>
      <c r="T489">
        <v>0</v>
      </c>
      <c r="U489">
        <v>0</v>
      </c>
      <c r="V489">
        <v>0</v>
      </c>
      <c r="W489">
        <v>0</v>
      </c>
      <c r="X489">
        <v>0</v>
      </c>
      <c r="Y489">
        <v>0</v>
      </c>
      <c r="Z489">
        <v>0</v>
      </c>
      <c r="AA489">
        <v>0</v>
      </c>
      <c r="AB489">
        <v>0</v>
      </c>
      <c r="AC489">
        <v>0</v>
      </c>
      <c r="AD489">
        <v>1</v>
      </c>
    </row>
    <row r="490" spans="1:30" x14ac:dyDescent="0.3">
      <c r="A490" t="s">
        <v>1043</v>
      </c>
      <c r="B490" t="s">
        <v>424</v>
      </c>
      <c r="C490" s="19" t="s">
        <v>228</v>
      </c>
      <c r="D490">
        <v>1</v>
      </c>
      <c r="E490">
        <v>30.733879999999999</v>
      </c>
      <c r="F490">
        <v>10.906793</v>
      </c>
      <c r="G490">
        <v>2.9</v>
      </c>
      <c r="H490">
        <v>1.2250000000000001</v>
      </c>
      <c r="I490">
        <v>2.9</v>
      </c>
      <c r="J490" s="1">
        <v>90</v>
      </c>
      <c r="K490" s="1">
        <v>-120</v>
      </c>
      <c r="L490" s="1">
        <v>0</v>
      </c>
      <c r="M490" s="7" t="s">
        <v>414</v>
      </c>
      <c r="N490" t="s">
        <v>306</v>
      </c>
      <c r="O490" s="168">
        <v>2</v>
      </c>
      <c r="P490">
        <v>2</v>
      </c>
      <c r="Q490">
        <v>1</v>
      </c>
      <c r="R490">
        <v>1</v>
      </c>
      <c r="S490">
        <v>1</v>
      </c>
      <c r="T490">
        <v>0</v>
      </c>
      <c r="U490">
        <v>0</v>
      </c>
      <c r="V490">
        <v>0</v>
      </c>
      <c r="W490">
        <v>0</v>
      </c>
      <c r="X490">
        <v>0</v>
      </c>
      <c r="Y490">
        <v>0</v>
      </c>
      <c r="Z490">
        <v>0</v>
      </c>
      <c r="AA490">
        <v>0</v>
      </c>
      <c r="AB490">
        <v>0</v>
      </c>
      <c r="AC490">
        <v>0</v>
      </c>
      <c r="AD490">
        <v>1</v>
      </c>
    </row>
    <row r="491" spans="1:30" x14ac:dyDescent="0.3">
      <c r="A491" t="s">
        <v>1044</v>
      </c>
      <c r="B491" t="s">
        <v>424</v>
      </c>
      <c r="C491" s="19" t="s">
        <v>335</v>
      </c>
      <c r="D491">
        <v>1</v>
      </c>
      <c r="E491">
        <v>26.347888000000001</v>
      </c>
      <c r="F491">
        <v>10.610030999999999</v>
      </c>
      <c r="G491">
        <v>2.9</v>
      </c>
      <c r="H491">
        <v>2.4500000000000002</v>
      </c>
      <c r="I491">
        <v>2.9</v>
      </c>
      <c r="J491" s="1">
        <v>90</v>
      </c>
      <c r="K491" s="1">
        <v>60</v>
      </c>
      <c r="L491" s="1">
        <v>0</v>
      </c>
      <c r="M491" s="7" t="s">
        <v>382</v>
      </c>
      <c r="N491" t="s">
        <v>301</v>
      </c>
      <c r="O491" s="168">
        <v>2</v>
      </c>
      <c r="P491">
        <v>2</v>
      </c>
      <c r="Q491">
        <v>1</v>
      </c>
      <c r="R491">
        <v>1</v>
      </c>
      <c r="S491">
        <v>1</v>
      </c>
      <c r="T491">
        <v>0</v>
      </c>
      <c r="U491">
        <v>0</v>
      </c>
      <c r="V491">
        <v>0</v>
      </c>
      <c r="W491">
        <v>0</v>
      </c>
      <c r="X491">
        <v>0</v>
      </c>
      <c r="Y491">
        <v>0</v>
      </c>
      <c r="Z491">
        <v>0</v>
      </c>
      <c r="AA491">
        <v>0</v>
      </c>
      <c r="AB491">
        <v>0</v>
      </c>
      <c r="AC491">
        <v>0</v>
      </c>
      <c r="AD491">
        <v>1</v>
      </c>
    </row>
    <row r="492" spans="1:30" x14ac:dyDescent="0.3">
      <c r="A492" t="s">
        <v>1046</v>
      </c>
      <c r="B492" t="s">
        <v>424</v>
      </c>
      <c r="C492" s="19" t="s">
        <v>228</v>
      </c>
      <c r="D492">
        <v>1</v>
      </c>
      <c r="E492">
        <v>30.121379999999998</v>
      </c>
      <c r="F492">
        <v>9.8459120000000002</v>
      </c>
      <c r="G492">
        <v>2.9</v>
      </c>
      <c r="H492">
        <v>1.2250000000000001</v>
      </c>
      <c r="I492">
        <v>2.9</v>
      </c>
      <c r="J492" s="1">
        <v>90</v>
      </c>
      <c r="K492" s="1">
        <v>-120</v>
      </c>
      <c r="L492" s="1">
        <v>0</v>
      </c>
      <c r="M492" s="7" t="s">
        <v>422</v>
      </c>
      <c r="N492" t="s">
        <v>306</v>
      </c>
      <c r="O492" s="168">
        <v>2</v>
      </c>
      <c r="P492">
        <v>2</v>
      </c>
      <c r="Q492">
        <v>1</v>
      </c>
      <c r="R492">
        <v>1</v>
      </c>
      <c r="S492">
        <v>1</v>
      </c>
      <c r="T492">
        <v>0</v>
      </c>
      <c r="U492">
        <v>0</v>
      </c>
      <c r="V492">
        <v>0</v>
      </c>
      <c r="W492">
        <v>0</v>
      </c>
      <c r="X492">
        <v>0</v>
      </c>
      <c r="Y492">
        <v>0</v>
      </c>
      <c r="Z492">
        <v>0</v>
      </c>
      <c r="AA492">
        <v>0</v>
      </c>
      <c r="AB492">
        <v>0</v>
      </c>
      <c r="AC492">
        <v>0</v>
      </c>
      <c r="AD492">
        <v>1</v>
      </c>
    </row>
    <row r="493" spans="1:30" x14ac:dyDescent="0.3">
      <c r="A493" t="s">
        <v>1047</v>
      </c>
      <c r="B493" t="s">
        <v>424</v>
      </c>
      <c r="C493" s="19" t="s">
        <v>299</v>
      </c>
      <c r="D493">
        <v>1</v>
      </c>
      <c r="E493">
        <v>26.347888000000001</v>
      </c>
      <c r="F493">
        <v>10.610030999999999</v>
      </c>
      <c r="G493">
        <v>2.9</v>
      </c>
      <c r="H493">
        <v>3.65</v>
      </c>
      <c r="I493">
        <v>2.9</v>
      </c>
      <c r="J493" s="1">
        <v>90</v>
      </c>
      <c r="K493" s="1">
        <v>-30</v>
      </c>
      <c r="L493" s="1">
        <v>0</v>
      </c>
      <c r="M493" s="7" t="s">
        <v>505</v>
      </c>
      <c r="N493" t="s">
        <v>301</v>
      </c>
      <c r="O493" s="168">
        <v>2</v>
      </c>
      <c r="P493">
        <v>2</v>
      </c>
      <c r="Q493">
        <v>1</v>
      </c>
      <c r="R493">
        <v>1</v>
      </c>
      <c r="S493">
        <v>1</v>
      </c>
      <c r="T493">
        <v>0</v>
      </c>
      <c r="U493">
        <v>0</v>
      </c>
      <c r="V493">
        <v>0</v>
      </c>
      <c r="W493">
        <v>0</v>
      </c>
      <c r="X493">
        <v>0</v>
      </c>
      <c r="Y493">
        <v>0</v>
      </c>
      <c r="Z493">
        <v>0</v>
      </c>
      <c r="AA493">
        <v>0</v>
      </c>
      <c r="AB493">
        <v>0</v>
      </c>
      <c r="AC493">
        <v>0</v>
      </c>
      <c r="AD493">
        <v>1</v>
      </c>
    </row>
    <row r="494" spans="1:30" x14ac:dyDescent="0.3">
      <c r="A494" t="s">
        <v>1048</v>
      </c>
      <c r="B494" t="s">
        <v>640</v>
      </c>
      <c r="C494" s="19" t="s">
        <v>228</v>
      </c>
      <c r="D494">
        <v>1</v>
      </c>
      <c r="E494">
        <v>24.286783</v>
      </c>
      <c r="F494">
        <v>19.190093000000001</v>
      </c>
      <c r="G494">
        <v>2.9</v>
      </c>
      <c r="H494">
        <v>4.0125000000000002</v>
      </c>
      <c r="I494">
        <v>2.9</v>
      </c>
      <c r="J494" s="1">
        <v>90</v>
      </c>
      <c r="K494" s="1">
        <v>-120</v>
      </c>
      <c r="L494" s="1">
        <v>0</v>
      </c>
      <c r="M494" s="7" t="s">
        <v>384</v>
      </c>
      <c r="N494" t="s">
        <v>301</v>
      </c>
      <c r="O494" s="168">
        <v>2</v>
      </c>
      <c r="P494">
        <v>2</v>
      </c>
      <c r="Q494">
        <v>1</v>
      </c>
      <c r="R494">
        <v>1</v>
      </c>
      <c r="S494">
        <v>1</v>
      </c>
      <c r="T494">
        <v>0</v>
      </c>
      <c r="U494">
        <v>0</v>
      </c>
      <c r="V494">
        <v>0</v>
      </c>
      <c r="W494">
        <v>0</v>
      </c>
      <c r="X494">
        <v>0</v>
      </c>
      <c r="Y494">
        <v>0</v>
      </c>
      <c r="Z494">
        <v>0</v>
      </c>
      <c r="AA494">
        <v>0</v>
      </c>
      <c r="AB494">
        <v>0</v>
      </c>
      <c r="AC494">
        <v>0</v>
      </c>
      <c r="AD494">
        <v>1</v>
      </c>
    </row>
    <row r="495" spans="1:30" x14ac:dyDescent="0.3">
      <c r="A495" t="s">
        <v>1050</v>
      </c>
      <c r="B495" t="s">
        <v>640</v>
      </c>
      <c r="C495" s="19" t="s">
        <v>308</v>
      </c>
      <c r="D495">
        <v>1</v>
      </c>
      <c r="E495">
        <v>21.688707000000001</v>
      </c>
      <c r="F495">
        <v>20.690093000000001</v>
      </c>
      <c r="G495">
        <v>2.9</v>
      </c>
      <c r="H495">
        <v>3.3377810000000001</v>
      </c>
      <c r="I495">
        <v>3.6064379999999998</v>
      </c>
      <c r="J495" s="1">
        <v>0</v>
      </c>
      <c r="K495" s="1">
        <v>180</v>
      </c>
      <c r="L495" s="1">
        <v>0</v>
      </c>
      <c r="M495" s="7" t="s">
        <v>591</v>
      </c>
      <c r="N495" t="s">
        <v>324</v>
      </c>
      <c r="O495" s="168">
        <v>2</v>
      </c>
      <c r="P495">
        <v>2</v>
      </c>
      <c r="Q495">
        <v>1</v>
      </c>
      <c r="R495">
        <v>1</v>
      </c>
      <c r="S495">
        <v>1</v>
      </c>
      <c r="T495">
        <v>0</v>
      </c>
      <c r="U495">
        <v>0</v>
      </c>
      <c r="V495">
        <v>0</v>
      </c>
      <c r="W495">
        <v>0</v>
      </c>
      <c r="X495">
        <v>0</v>
      </c>
      <c r="Y495">
        <v>0</v>
      </c>
      <c r="Z495">
        <v>0</v>
      </c>
      <c r="AA495">
        <v>0</v>
      </c>
      <c r="AB495">
        <v>0</v>
      </c>
      <c r="AC495">
        <v>0</v>
      </c>
      <c r="AD495">
        <v>1</v>
      </c>
    </row>
    <row r="496" spans="1:30" x14ac:dyDescent="0.3">
      <c r="A496" t="s">
        <v>1051</v>
      </c>
      <c r="B496" t="s">
        <v>640</v>
      </c>
      <c r="C496" s="19" t="s">
        <v>335</v>
      </c>
      <c r="D496">
        <v>1</v>
      </c>
      <c r="E496">
        <v>21.688707000000001</v>
      </c>
      <c r="F496">
        <v>20.690093000000001</v>
      </c>
      <c r="G496">
        <v>2.9</v>
      </c>
      <c r="H496">
        <v>4.0125000000000002</v>
      </c>
      <c r="I496">
        <v>2.9</v>
      </c>
      <c r="J496" s="1">
        <v>90</v>
      </c>
      <c r="K496" s="1">
        <v>-120</v>
      </c>
      <c r="L496" s="1">
        <v>0</v>
      </c>
      <c r="M496" s="7" t="s">
        <v>593</v>
      </c>
      <c r="N496" t="s">
        <v>301</v>
      </c>
      <c r="O496" s="168">
        <v>2</v>
      </c>
      <c r="P496">
        <v>2</v>
      </c>
      <c r="Q496">
        <v>1</v>
      </c>
      <c r="R496">
        <v>1</v>
      </c>
      <c r="S496">
        <v>1</v>
      </c>
      <c r="T496">
        <v>0</v>
      </c>
      <c r="U496">
        <v>0</v>
      </c>
      <c r="V496">
        <v>0</v>
      </c>
      <c r="W496">
        <v>0</v>
      </c>
      <c r="X496">
        <v>0</v>
      </c>
      <c r="Y496">
        <v>0</v>
      </c>
      <c r="Z496">
        <v>0</v>
      </c>
      <c r="AA496">
        <v>0</v>
      </c>
      <c r="AB496">
        <v>0</v>
      </c>
      <c r="AC496">
        <v>0</v>
      </c>
      <c r="AD496">
        <v>1</v>
      </c>
    </row>
    <row r="497" spans="1:30" x14ac:dyDescent="0.3">
      <c r="A497" t="s">
        <v>1052</v>
      </c>
      <c r="B497" t="s">
        <v>640</v>
      </c>
      <c r="C497" s="19" t="s">
        <v>299</v>
      </c>
      <c r="D497">
        <v>1</v>
      </c>
      <c r="E497">
        <v>19.682456999999999</v>
      </c>
      <c r="F497">
        <v>17.215166</v>
      </c>
      <c r="G497">
        <v>2.9</v>
      </c>
      <c r="H497">
        <v>3</v>
      </c>
      <c r="I497">
        <v>2.9</v>
      </c>
      <c r="J497" s="1">
        <v>90</v>
      </c>
      <c r="K497" s="1">
        <v>-30</v>
      </c>
      <c r="L497" s="1">
        <v>0</v>
      </c>
      <c r="M497" s="7" t="s">
        <v>509</v>
      </c>
      <c r="N497" t="s">
        <v>301</v>
      </c>
      <c r="O497" s="168">
        <v>2</v>
      </c>
      <c r="P497">
        <v>2</v>
      </c>
      <c r="Q497">
        <v>1</v>
      </c>
      <c r="R497">
        <v>1</v>
      </c>
      <c r="S497">
        <v>1</v>
      </c>
      <c r="T497">
        <v>0</v>
      </c>
      <c r="U497">
        <v>0</v>
      </c>
      <c r="V497">
        <v>0</v>
      </c>
      <c r="W497">
        <v>0</v>
      </c>
      <c r="X497">
        <v>0</v>
      </c>
      <c r="Y497">
        <v>0</v>
      </c>
      <c r="Z497">
        <v>0</v>
      </c>
      <c r="AA497">
        <v>0</v>
      </c>
      <c r="AB497">
        <v>0</v>
      </c>
      <c r="AC497">
        <v>0</v>
      </c>
      <c r="AD497">
        <v>1</v>
      </c>
    </row>
    <row r="498" spans="1:30" x14ac:dyDescent="0.3">
      <c r="A498" t="s">
        <v>1053</v>
      </c>
      <c r="B498" t="s">
        <v>640</v>
      </c>
      <c r="C498" s="19" t="s">
        <v>315</v>
      </c>
      <c r="D498">
        <v>1</v>
      </c>
      <c r="E498">
        <v>24.286783</v>
      </c>
      <c r="F498">
        <v>19.190093000000001</v>
      </c>
      <c r="G498">
        <v>2.9</v>
      </c>
      <c r="H498">
        <v>3</v>
      </c>
      <c r="I498">
        <v>2.9</v>
      </c>
      <c r="J498" s="1">
        <v>90</v>
      </c>
      <c r="K498" s="1">
        <v>150</v>
      </c>
      <c r="L498" s="1">
        <v>0</v>
      </c>
      <c r="M498" s="7" t="s">
        <v>10</v>
      </c>
      <c r="N498" t="s">
        <v>316</v>
      </c>
      <c r="O498" s="168">
        <v>2</v>
      </c>
      <c r="P498">
        <v>2</v>
      </c>
      <c r="Q498">
        <v>1</v>
      </c>
      <c r="R498">
        <v>0.5</v>
      </c>
      <c r="S498">
        <v>1</v>
      </c>
      <c r="T498">
        <v>0</v>
      </c>
      <c r="U498">
        <v>0</v>
      </c>
      <c r="V498">
        <v>0</v>
      </c>
      <c r="W498">
        <v>0</v>
      </c>
      <c r="X498">
        <v>0</v>
      </c>
      <c r="Y498">
        <v>0</v>
      </c>
      <c r="Z498">
        <v>0</v>
      </c>
      <c r="AA498">
        <v>0</v>
      </c>
      <c r="AB498">
        <v>0</v>
      </c>
      <c r="AC498">
        <v>0</v>
      </c>
      <c r="AD498">
        <v>1</v>
      </c>
    </row>
    <row r="499" spans="1:30" x14ac:dyDescent="0.3">
      <c r="A499" t="s">
        <v>1055</v>
      </c>
      <c r="B499" t="s">
        <v>640</v>
      </c>
      <c r="C499" s="19" t="s">
        <v>322</v>
      </c>
      <c r="D499">
        <v>1</v>
      </c>
      <c r="E499">
        <v>21.688707000000001</v>
      </c>
      <c r="F499">
        <v>20.690093000000001</v>
      </c>
      <c r="G499">
        <v>5.8</v>
      </c>
      <c r="H499">
        <v>3.3377810000000001</v>
      </c>
      <c r="I499">
        <v>3.6064379999999998</v>
      </c>
      <c r="J499" s="1">
        <v>0</v>
      </c>
      <c r="K499" s="1">
        <v>180</v>
      </c>
      <c r="L499" s="1">
        <v>0</v>
      </c>
      <c r="M499" s="7" t="s">
        <v>1056</v>
      </c>
      <c r="N499" t="s">
        <v>324</v>
      </c>
      <c r="O499" s="168">
        <v>2</v>
      </c>
      <c r="P499">
        <v>2</v>
      </c>
      <c r="Q499">
        <v>1</v>
      </c>
      <c r="R499">
        <v>1</v>
      </c>
      <c r="S499">
        <v>1</v>
      </c>
      <c r="T499">
        <v>0</v>
      </c>
      <c r="U499">
        <v>0</v>
      </c>
      <c r="V499">
        <v>0</v>
      </c>
      <c r="W499">
        <v>0</v>
      </c>
      <c r="X499">
        <v>0</v>
      </c>
      <c r="Y499">
        <v>0</v>
      </c>
      <c r="Z499">
        <v>0</v>
      </c>
      <c r="AA499">
        <v>0</v>
      </c>
      <c r="AB499">
        <v>0</v>
      </c>
      <c r="AC499">
        <v>0</v>
      </c>
      <c r="AD499">
        <v>1</v>
      </c>
    </row>
    <row r="500" spans="1:30" x14ac:dyDescent="0.3">
      <c r="A500" t="s">
        <v>1057</v>
      </c>
      <c r="B500" t="s">
        <v>593</v>
      </c>
      <c r="C500" s="19" t="s">
        <v>308</v>
      </c>
      <c r="D500">
        <v>1</v>
      </c>
      <c r="E500">
        <v>19.025679</v>
      </c>
      <c r="F500">
        <v>22.227592999999999</v>
      </c>
      <c r="G500">
        <v>2.9</v>
      </c>
      <c r="H500">
        <v>3.6994229999999999</v>
      </c>
      <c r="I500">
        <v>3.7597079999999998</v>
      </c>
      <c r="J500" s="1">
        <v>0</v>
      </c>
      <c r="K500" s="1">
        <v>180</v>
      </c>
      <c r="L500" s="1">
        <v>0</v>
      </c>
      <c r="M500" s="7" t="s">
        <v>351</v>
      </c>
      <c r="N500" t="s">
        <v>324</v>
      </c>
      <c r="O500" s="168">
        <v>2</v>
      </c>
      <c r="P500">
        <v>2</v>
      </c>
      <c r="Q500">
        <v>1</v>
      </c>
      <c r="R500">
        <v>1</v>
      </c>
      <c r="S500">
        <v>1</v>
      </c>
      <c r="T500">
        <v>0</v>
      </c>
      <c r="U500">
        <v>0</v>
      </c>
      <c r="V500">
        <v>0</v>
      </c>
      <c r="W500">
        <v>0</v>
      </c>
      <c r="X500">
        <v>0</v>
      </c>
      <c r="Y500">
        <v>0</v>
      </c>
      <c r="Z500">
        <v>0</v>
      </c>
      <c r="AA500">
        <v>0</v>
      </c>
      <c r="AB500">
        <v>0</v>
      </c>
      <c r="AC500">
        <v>0</v>
      </c>
      <c r="AD500">
        <v>1</v>
      </c>
    </row>
    <row r="501" spans="1:30" x14ac:dyDescent="0.3">
      <c r="A501" t="s">
        <v>1058</v>
      </c>
      <c r="B501" t="s">
        <v>593</v>
      </c>
      <c r="C501" s="19" t="s">
        <v>322</v>
      </c>
      <c r="D501">
        <v>1</v>
      </c>
      <c r="E501">
        <v>19.563707000000001</v>
      </c>
      <c r="F501">
        <v>17.009485000000002</v>
      </c>
      <c r="G501">
        <v>5.8</v>
      </c>
      <c r="H501">
        <v>3.6994229999999999</v>
      </c>
      <c r="I501">
        <v>3.7597079999999998</v>
      </c>
      <c r="J501" s="1">
        <v>180</v>
      </c>
      <c r="K501" s="1">
        <v>180</v>
      </c>
      <c r="L501" s="1">
        <v>0</v>
      </c>
      <c r="M501" s="7" t="s">
        <v>729</v>
      </c>
      <c r="N501" t="s">
        <v>324</v>
      </c>
      <c r="O501" s="168">
        <v>2</v>
      </c>
      <c r="P501">
        <v>2</v>
      </c>
      <c r="Q501">
        <v>1</v>
      </c>
      <c r="R501">
        <v>1</v>
      </c>
      <c r="S501">
        <v>1</v>
      </c>
      <c r="T501">
        <v>0</v>
      </c>
      <c r="U501">
        <v>0</v>
      </c>
      <c r="V501">
        <v>0</v>
      </c>
      <c r="W501">
        <v>0</v>
      </c>
      <c r="X501">
        <v>0</v>
      </c>
      <c r="Y501">
        <v>0</v>
      </c>
      <c r="Z501">
        <v>0</v>
      </c>
      <c r="AA501">
        <v>0</v>
      </c>
      <c r="AB501">
        <v>0</v>
      </c>
      <c r="AC501">
        <v>0</v>
      </c>
      <c r="AD501">
        <v>1</v>
      </c>
    </row>
    <row r="502" spans="1:30" x14ac:dyDescent="0.3">
      <c r="A502" t="s">
        <v>1059</v>
      </c>
      <c r="B502" t="s">
        <v>593</v>
      </c>
      <c r="C502" s="19" t="s">
        <v>228</v>
      </c>
      <c r="D502">
        <v>1</v>
      </c>
      <c r="E502">
        <v>21.688707000000001</v>
      </c>
      <c r="F502">
        <v>20.690093000000001</v>
      </c>
      <c r="G502">
        <v>2.9</v>
      </c>
      <c r="H502">
        <v>4.0125000000000002</v>
      </c>
      <c r="I502">
        <v>2.9</v>
      </c>
      <c r="J502" s="1">
        <v>90</v>
      </c>
      <c r="K502" s="1">
        <v>-120</v>
      </c>
      <c r="L502" s="1">
        <v>0</v>
      </c>
      <c r="M502" s="7" t="s">
        <v>640</v>
      </c>
      <c r="N502" t="s">
        <v>301</v>
      </c>
      <c r="O502" s="168">
        <v>2</v>
      </c>
      <c r="P502">
        <v>2</v>
      </c>
      <c r="Q502">
        <v>1</v>
      </c>
      <c r="R502">
        <v>1</v>
      </c>
      <c r="S502">
        <v>1</v>
      </c>
      <c r="T502">
        <v>0</v>
      </c>
      <c r="U502">
        <v>0</v>
      </c>
      <c r="V502">
        <v>0</v>
      </c>
      <c r="W502">
        <v>0</v>
      </c>
      <c r="X502">
        <v>0</v>
      </c>
      <c r="Y502">
        <v>0</v>
      </c>
      <c r="Z502">
        <v>0</v>
      </c>
      <c r="AA502">
        <v>0</v>
      </c>
      <c r="AB502">
        <v>0</v>
      </c>
      <c r="AC502">
        <v>0</v>
      </c>
      <c r="AD502">
        <v>1</v>
      </c>
    </row>
    <row r="503" spans="1:30" x14ac:dyDescent="0.3">
      <c r="A503" t="s">
        <v>1060</v>
      </c>
      <c r="B503" t="s">
        <v>593</v>
      </c>
      <c r="C503" s="19" t="s">
        <v>315</v>
      </c>
      <c r="D503">
        <v>1</v>
      </c>
      <c r="E503">
        <v>17.604268999999999</v>
      </c>
      <c r="F503">
        <v>20.565639000000001</v>
      </c>
      <c r="G503">
        <v>2.9</v>
      </c>
      <c r="H503">
        <v>0.4</v>
      </c>
      <c r="I503">
        <v>2.9</v>
      </c>
      <c r="J503" s="1">
        <v>90</v>
      </c>
      <c r="K503" s="1">
        <v>-30</v>
      </c>
      <c r="L503" s="1">
        <v>0</v>
      </c>
      <c r="M503" s="7" t="s">
        <v>539</v>
      </c>
      <c r="N503" t="s">
        <v>301</v>
      </c>
      <c r="O503" s="168">
        <v>2</v>
      </c>
      <c r="P503">
        <v>2</v>
      </c>
      <c r="Q503">
        <v>1</v>
      </c>
      <c r="R503">
        <v>1</v>
      </c>
      <c r="S503">
        <v>1</v>
      </c>
      <c r="T503">
        <v>0</v>
      </c>
      <c r="U503">
        <v>0</v>
      </c>
      <c r="V503">
        <v>0</v>
      </c>
      <c r="W503">
        <v>0</v>
      </c>
      <c r="X503">
        <v>0</v>
      </c>
      <c r="Y503">
        <v>0</v>
      </c>
      <c r="Z503">
        <v>0</v>
      </c>
      <c r="AA503">
        <v>0</v>
      </c>
      <c r="AB503">
        <v>0</v>
      </c>
      <c r="AC503">
        <v>0</v>
      </c>
      <c r="AD503">
        <v>1</v>
      </c>
    </row>
    <row r="504" spans="1:30" x14ac:dyDescent="0.3">
      <c r="A504" t="s">
        <v>1061</v>
      </c>
      <c r="B504" t="s">
        <v>593</v>
      </c>
      <c r="C504" s="19" t="s">
        <v>228</v>
      </c>
      <c r="D504">
        <v>1</v>
      </c>
      <c r="E504">
        <v>19.563707000000001</v>
      </c>
      <c r="F504">
        <v>17.009485000000002</v>
      </c>
      <c r="G504">
        <v>2.9</v>
      </c>
      <c r="H504">
        <v>0.23749999999999999</v>
      </c>
      <c r="I504">
        <v>2.9</v>
      </c>
      <c r="J504" s="1">
        <v>90</v>
      </c>
      <c r="K504" s="1">
        <v>60</v>
      </c>
      <c r="L504" s="1">
        <v>0</v>
      </c>
      <c r="M504" s="7" t="s">
        <v>509</v>
      </c>
      <c r="N504" t="s">
        <v>301</v>
      </c>
      <c r="O504" s="168">
        <v>2</v>
      </c>
      <c r="P504">
        <v>2</v>
      </c>
      <c r="Q504">
        <v>1</v>
      </c>
      <c r="R504">
        <v>1</v>
      </c>
      <c r="S504">
        <v>1</v>
      </c>
      <c r="T504">
        <v>0</v>
      </c>
      <c r="U504">
        <v>0</v>
      </c>
      <c r="V504">
        <v>0</v>
      </c>
      <c r="W504">
        <v>0</v>
      </c>
      <c r="X504">
        <v>0</v>
      </c>
      <c r="Y504">
        <v>0</v>
      </c>
      <c r="Z504">
        <v>0</v>
      </c>
      <c r="AA504">
        <v>0</v>
      </c>
      <c r="AB504">
        <v>0</v>
      </c>
      <c r="AC504">
        <v>0</v>
      </c>
      <c r="AD504">
        <v>1</v>
      </c>
    </row>
    <row r="505" spans="1:30" x14ac:dyDescent="0.3">
      <c r="A505" t="s">
        <v>1062</v>
      </c>
      <c r="B505" t="s">
        <v>593</v>
      </c>
      <c r="C505" s="19" t="s">
        <v>299</v>
      </c>
      <c r="D505">
        <v>1</v>
      </c>
      <c r="E505">
        <v>16.554269000000001</v>
      </c>
      <c r="F505">
        <v>18.746984999999999</v>
      </c>
      <c r="G505">
        <v>2.9</v>
      </c>
      <c r="H505">
        <v>3.4750000000000001</v>
      </c>
      <c r="I505">
        <v>2.9</v>
      </c>
      <c r="J505" s="1">
        <v>90</v>
      </c>
      <c r="K505" s="1">
        <v>-30</v>
      </c>
      <c r="L505" s="1">
        <v>0</v>
      </c>
      <c r="M505" s="7" t="s">
        <v>588</v>
      </c>
      <c r="N505" t="s">
        <v>301</v>
      </c>
      <c r="O505" s="168">
        <v>2</v>
      </c>
      <c r="P505">
        <v>2</v>
      </c>
      <c r="Q505">
        <v>1</v>
      </c>
      <c r="R505">
        <v>1</v>
      </c>
      <c r="S505">
        <v>1</v>
      </c>
      <c r="T505">
        <v>0</v>
      </c>
      <c r="U505">
        <v>0</v>
      </c>
      <c r="V505">
        <v>0</v>
      </c>
      <c r="W505">
        <v>0</v>
      </c>
      <c r="X505">
        <v>0</v>
      </c>
      <c r="Y505">
        <v>0</v>
      </c>
      <c r="Z505">
        <v>0</v>
      </c>
      <c r="AA505">
        <v>0</v>
      </c>
      <c r="AB505">
        <v>0</v>
      </c>
      <c r="AC505">
        <v>0</v>
      </c>
      <c r="AD505">
        <v>1</v>
      </c>
    </row>
    <row r="506" spans="1:30" x14ac:dyDescent="0.3">
      <c r="A506" t="s">
        <v>1063</v>
      </c>
      <c r="B506" t="s">
        <v>593</v>
      </c>
      <c r="C506" s="19" t="s">
        <v>335</v>
      </c>
      <c r="D506">
        <v>1</v>
      </c>
      <c r="E506">
        <v>16.554269000000001</v>
      </c>
      <c r="F506">
        <v>18.746984999999999</v>
      </c>
      <c r="G506">
        <v>2.9</v>
      </c>
      <c r="H506">
        <v>2.1</v>
      </c>
      <c r="I506">
        <v>2.9</v>
      </c>
      <c r="J506" s="1">
        <v>90</v>
      </c>
      <c r="K506" s="1">
        <v>60</v>
      </c>
      <c r="L506" s="1">
        <v>0</v>
      </c>
      <c r="M506" s="7" t="s">
        <v>361</v>
      </c>
      <c r="N506" t="s">
        <v>301</v>
      </c>
      <c r="O506" s="168">
        <v>2</v>
      </c>
      <c r="P506">
        <v>2</v>
      </c>
      <c r="Q506">
        <v>1</v>
      </c>
      <c r="R506">
        <v>1</v>
      </c>
      <c r="S506">
        <v>1</v>
      </c>
      <c r="T506">
        <v>0</v>
      </c>
      <c r="U506">
        <v>0</v>
      </c>
      <c r="V506">
        <v>0</v>
      </c>
      <c r="W506">
        <v>0</v>
      </c>
      <c r="X506">
        <v>0</v>
      </c>
      <c r="Y506">
        <v>0</v>
      </c>
      <c r="Z506">
        <v>0</v>
      </c>
      <c r="AA506">
        <v>0</v>
      </c>
      <c r="AB506">
        <v>0</v>
      </c>
      <c r="AC506">
        <v>0</v>
      </c>
      <c r="AD506">
        <v>1</v>
      </c>
    </row>
    <row r="507" spans="1:30" x14ac:dyDescent="0.3">
      <c r="A507" t="s">
        <v>1065</v>
      </c>
      <c r="B507" t="s">
        <v>593</v>
      </c>
      <c r="C507" s="19" t="s">
        <v>335</v>
      </c>
      <c r="D507">
        <v>1</v>
      </c>
      <c r="E507">
        <v>19.025679</v>
      </c>
      <c r="F507">
        <v>22.227592999999999</v>
      </c>
      <c r="G507">
        <v>2.9</v>
      </c>
      <c r="H507">
        <v>2.15</v>
      </c>
      <c r="I507">
        <v>2.9</v>
      </c>
      <c r="J507" s="1">
        <v>90</v>
      </c>
      <c r="K507" s="1">
        <v>-120</v>
      </c>
      <c r="L507" s="1">
        <v>0</v>
      </c>
      <c r="M507" s="7" t="s">
        <v>539</v>
      </c>
      <c r="N507" t="s">
        <v>301</v>
      </c>
      <c r="O507" s="168">
        <v>2</v>
      </c>
      <c r="P507">
        <v>2</v>
      </c>
      <c r="Q507">
        <v>1</v>
      </c>
      <c r="R507">
        <v>1</v>
      </c>
      <c r="S507">
        <v>1</v>
      </c>
      <c r="T507">
        <v>0</v>
      </c>
      <c r="U507">
        <v>0</v>
      </c>
      <c r="V507">
        <v>0</v>
      </c>
      <c r="W507">
        <v>0</v>
      </c>
      <c r="X507">
        <v>0</v>
      </c>
      <c r="Y507">
        <v>0</v>
      </c>
      <c r="Z507">
        <v>0</v>
      </c>
      <c r="AA507">
        <v>0</v>
      </c>
      <c r="AB507">
        <v>0</v>
      </c>
      <c r="AC507">
        <v>0</v>
      </c>
      <c r="AD507">
        <v>1</v>
      </c>
    </row>
    <row r="508" spans="1:30" x14ac:dyDescent="0.3">
      <c r="A508" t="s">
        <v>1066</v>
      </c>
      <c r="B508" t="s">
        <v>593</v>
      </c>
      <c r="C508" s="19" t="s">
        <v>315</v>
      </c>
      <c r="D508">
        <v>1</v>
      </c>
      <c r="E508">
        <v>21.688707000000001</v>
      </c>
      <c r="F508">
        <v>20.690093000000001</v>
      </c>
      <c r="G508">
        <v>2.9</v>
      </c>
      <c r="H508">
        <v>3.0750000000000002</v>
      </c>
      <c r="I508">
        <v>2.9</v>
      </c>
      <c r="J508" s="1">
        <v>90</v>
      </c>
      <c r="K508" s="1">
        <v>150</v>
      </c>
      <c r="L508" s="1">
        <v>0</v>
      </c>
      <c r="M508" s="7" t="s">
        <v>10</v>
      </c>
      <c r="N508" t="s">
        <v>316</v>
      </c>
      <c r="O508" s="168">
        <v>2</v>
      </c>
      <c r="P508">
        <v>2</v>
      </c>
      <c r="Q508">
        <v>1</v>
      </c>
      <c r="R508">
        <v>0.5</v>
      </c>
      <c r="S508">
        <v>1</v>
      </c>
      <c r="T508">
        <v>0</v>
      </c>
      <c r="U508">
        <v>0</v>
      </c>
      <c r="V508">
        <v>0</v>
      </c>
      <c r="W508">
        <v>0</v>
      </c>
      <c r="X508">
        <v>0</v>
      </c>
      <c r="Y508">
        <v>0</v>
      </c>
      <c r="Z508">
        <v>0</v>
      </c>
      <c r="AA508">
        <v>0</v>
      </c>
      <c r="AB508">
        <v>0</v>
      </c>
      <c r="AC508">
        <v>0</v>
      </c>
      <c r="AD508">
        <v>1</v>
      </c>
    </row>
    <row r="509" spans="1:30" x14ac:dyDescent="0.3">
      <c r="A509" t="s">
        <v>1068</v>
      </c>
      <c r="B509" t="s">
        <v>384</v>
      </c>
      <c r="C509" s="19" t="s">
        <v>335</v>
      </c>
      <c r="D509">
        <v>1</v>
      </c>
      <c r="E509">
        <v>24.286783</v>
      </c>
      <c r="F509">
        <v>19.190093000000001</v>
      </c>
      <c r="G509">
        <v>2.9</v>
      </c>
      <c r="H509">
        <v>4.0125000000000002</v>
      </c>
      <c r="I509">
        <v>2.9</v>
      </c>
      <c r="J509" s="1">
        <v>90</v>
      </c>
      <c r="K509" s="1">
        <v>-120</v>
      </c>
      <c r="L509" s="1">
        <v>0</v>
      </c>
      <c r="M509" s="7" t="s">
        <v>640</v>
      </c>
      <c r="N509" t="s">
        <v>301</v>
      </c>
      <c r="O509" s="168">
        <v>2</v>
      </c>
      <c r="P509">
        <v>2</v>
      </c>
      <c r="Q509">
        <v>1</v>
      </c>
      <c r="R509">
        <v>1</v>
      </c>
      <c r="S509">
        <v>1</v>
      </c>
      <c r="T509">
        <v>0</v>
      </c>
      <c r="U509">
        <v>0</v>
      </c>
      <c r="V509">
        <v>0</v>
      </c>
      <c r="W509">
        <v>0</v>
      </c>
      <c r="X509">
        <v>0</v>
      </c>
      <c r="Y509">
        <v>0</v>
      </c>
      <c r="Z509">
        <v>0</v>
      </c>
      <c r="AA509">
        <v>0</v>
      </c>
      <c r="AB509">
        <v>0</v>
      </c>
      <c r="AC509">
        <v>0</v>
      </c>
      <c r="AD509">
        <v>1</v>
      </c>
    </row>
    <row r="510" spans="1:30" x14ac:dyDescent="0.3">
      <c r="A510" t="s">
        <v>1070</v>
      </c>
      <c r="B510" t="s">
        <v>384</v>
      </c>
      <c r="C510" s="19" t="s">
        <v>228</v>
      </c>
      <c r="D510">
        <v>1</v>
      </c>
      <c r="E510">
        <v>23.601222</v>
      </c>
      <c r="F510">
        <v>14.952666000000001</v>
      </c>
      <c r="G510">
        <v>2.9</v>
      </c>
      <c r="H510">
        <v>1.1875</v>
      </c>
      <c r="I510">
        <v>2.9</v>
      </c>
      <c r="J510" s="1">
        <v>90</v>
      </c>
      <c r="K510" s="1">
        <v>60</v>
      </c>
      <c r="L510" s="1">
        <v>0</v>
      </c>
      <c r="M510" s="7" t="s">
        <v>328</v>
      </c>
      <c r="N510" t="s">
        <v>301</v>
      </c>
      <c r="O510" s="168">
        <v>2</v>
      </c>
      <c r="P510">
        <v>2</v>
      </c>
      <c r="Q510">
        <v>1</v>
      </c>
      <c r="R510">
        <v>1</v>
      </c>
      <c r="S510">
        <v>1</v>
      </c>
      <c r="T510">
        <v>0</v>
      </c>
      <c r="U510">
        <v>0</v>
      </c>
      <c r="V510">
        <v>0</v>
      </c>
      <c r="W510">
        <v>0</v>
      </c>
      <c r="X510">
        <v>0</v>
      </c>
      <c r="Y510">
        <v>0</v>
      </c>
      <c r="Z510">
        <v>0</v>
      </c>
      <c r="AA510">
        <v>0</v>
      </c>
      <c r="AB510">
        <v>0</v>
      </c>
      <c r="AC510">
        <v>0</v>
      </c>
      <c r="AD510">
        <v>1</v>
      </c>
    </row>
    <row r="511" spans="1:30" x14ac:dyDescent="0.3">
      <c r="A511" t="s">
        <v>1072</v>
      </c>
      <c r="B511" t="s">
        <v>384</v>
      </c>
      <c r="C511" s="19" t="s">
        <v>228</v>
      </c>
      <c r="D511">
        <v>1</v>
      </c>
      <c r="E511">
        <v>28.292151</v>
      </c>
      <c r="F511">
        <v>16.877593000000001</v>
      </c>
      <c r="G511">
        <v>2.9</v>
      </c>
      <c r="H511">
        <v>1.625</v>
      </c>
      <c r="I511">
        <v>2.9</v>
      </c>
      <c r="J511" s="1">
        <v>90</v>
      </c>
      <c r="K511" s="1">
        <v>-120</v>
      </c>
      <c r="L511" s="1">
        <v>0</v>
      </c>
      <c r="M511" s="7" t="s">
        <v>382</v>
      </c>
      <c r="N511" t="s">
        <v>306</v>
      </c>
      <c r="O511" s="168">
        <v>2</v>
      </c>
      <c r="P511">
        <v>2</v>
      </c>
      <c r="Q511">
        <v>1</v>
      </c>
      <c r="R511">
        <v>1</v>
      </c>
      <c r="S511">
        <v>1</v>
      </c>
      <c r="T511">
        <v>0</v>
      </c>
      <c r="U511">
        <v>0</v>
      </c>
      <c r="V511">
        <v>0</v>
      </c>
      <c r="W511">
        <v>0</v>
      </c>
      <c r="X511">
        <v>0</v>
      </c>
      <c r="Y511">
        <v>0</v>
      </c>
      <c r="Z511">
        <v>0</v>
      </c>
      <c r="AA511">
        <v>0</v>
      </c>
      <c r="AB511">
        <v>0</v>
      </c>
      <c r="AC511">
        <v>0</v>
      </c>
      <c r="AD511">
        <v>1</v>
      </c>
    </row>
    <row r="512" spans="1:30" x14ac:dyDescent="0.3">
      <c r="A512" t="s">
        <v>1073</v>
      </c>
      <c r="B512" t="s">
        <v>384</v>
      </c>
      <c r="C512" s="19" t="s">
        <v>299</v>
      </c>
      <c r="D512">
        <v>1</v>
      </c>
      <c r="E512">
        <v>24.627984999999999</v>
      </c>
      <c r="F512">
        <v>15.731071999999999</v>
      </c>
      <c r="G512">
        <v>2.9</v>
      </c>
      <c r="H512">
        <v>0.5</v>
      </c>
      <c r="I512">
        <v>2.9</v>
      </c>
      <c r="J512" s="1">
        <v>90</v>
      </c>
      <c r="K512" s="1">
        <v>150</v>
      </c>
      <c r="L512" s="1">
        <v>0</v>
      </c>
      <c r="M512" s="7" t="s">
        <v>328</v>
      </c>
      <c r="N512" t="s">
        <v>301</v>
      </c>
      <c r="O512" s="168">
        <v>2</v>
      </c>
      <c r="P512">
        <v>2</v>
      </c>
      <c r="Q512">
        <v>1</v>
      </c>
      <c r="R512">
        <v>1</v>
      </c>
      <c r="S512">
        <v>1</v>
      </c>
      <c r="T512">
        <v>0</v>
      </c>
      <c r="U512">
        <v>0</v>
      </c>
      <c r="V512">
        <v>0</v>
      </c>
      <c r="W512">
        <v>0</v>
      </c>
      <c r="X512">
        <v>0</v>
      </c>
      <c r="Y512">
        <v>0</v>
      </c>
      <c r="Z512">
        <v>0</v>
      </c>
      <c r="AA512">
        <v>0</v>
      </c>
      <c r="AB512">
        <v>0</v>
      </c>
      <c r="AC512">
        <v>0</v>
      </c>
      <c r="AD512">
        <v>1</v>
      </c>
    </row>
    <row r="513" spans="1:30" x14ac:dyDescent="0.3">
      <c r="A513" t="s">
        <v>1074</v>
      </c>
      <c r="B513" t="s">
        <v>384</v>
      </c>
      <c r="C513" s="19" t="s">
        <v>228</v>
      </c>
      <c r="D513">
        <v>1</v>
      </c>
      <c r="E513">
        <v>24.627984999999999</v>
      </c>
      <c r="F513">
        <v>15.731071999999999</v>
      </c>
      <c r="G513">
        <v>2.9</v>
      </c>
      <c r="H513">
        <v>1.2</v>
      </c>
      <c r="I513">
        <v>2.9</v>
      </c>
      <c r="J513" s="1">
        <v>90</v>
      </c>
      <c r="K513" s="1">
        <v>60</v>
      </c>
      <c r="L513" s="1">
        <v>0</v>
      </c>
      <c r="M513" s="7" t="s">
        <v>380</v>
      </c>
      <c r="N513" t="s">
        <v>301</v>
      </c>
      <c r="O513" s="168">
        <v>2</v>
      </c>
      <c r="P513">
        <v>2</v>
      </c>
      <c r="Q513">
        <v>1</v>
      </c>
      <c r="R513">
        <v>1</v>
      </c>
      <c r="S513">
        <v>1</v>
      </c>
      <c r="T513">
        <v>0</v>
      </c>
      <c r="U513">
        <v>0</v>
      </c>
      <c r="V513">
        <v>0</v>
      </c>
      <c r="W513">
        <v>0</v>
      </c>
      <c r="X513">
        <v>0</v>
      </c>
      <c r="Y513">
        <v>0</v>
      </c>
      <c r="Z513">
        <v>0</v>
      </c>
      <c r="AA513">
        <v>0</v>
      </c>
      <c r="AB513">
        <v>0</v>
      </c>
      <c r="AC513">
        <v>0</v>
      </c>
      <c r="AD513">
        <v>1</v>
      </c>
    </row>
    <row r="514" spans="1:30" x14ac:dyDescent="0.3">
      <c r="A514" t="s">
        <v>1075</v>
      </c>
      <c r="B514" t="s">
        <v>384</v>
      </c>
      <c r="C514" s="19" t="s">
        <v>299</v>
      </c>
      <c r="D514">
        <v>1</v>
      </c>
      <c r="E514">
        <v>27.479651</v>
      </c>
      <c r="F514">
        <v>15.470302</v>
      </c>
      <c r="G514">
        <v>2.9</v>
      </c>
      <c r="H514">
        <v>2.6</v>
      </c>
      <c r="I514">
        <v>2.9</v>
      </c>
      <c r="J514" s="1">
        <v>90</v>
      </c>
      <c r="K514" s="1">
        <v>150</v>
      </c>
      <c r="L514" s="1">
        <v>0</v>
      </c>
      <c r="M514" s="7" t="s">
        <v>380</v>
      </c>
      <c r="N514" t="s">
        <v>301</v>
      </c>
      <c r="O514" s="168">
        <v>2</v>
      </c>
      <c r="P514">
        <v>2</v>
      </c>
      <c r="Q514">
        <v>1</v>
      </c>
      <c r="R514">
        <v>1</v>
      </c>
      <c r="S514">
        <v>1</v>
      </c>
      <c r="T514">
        <v>0</v>
      </c>
      <c r="U514">
        <v>0</v>
      </c>
      <c r="V514">
        <v>0</v>
      </c>
      <c r="W514">
        <v>0</v>
      </c>
      <c r="X514">
        <v>0</v>
      </c>
      <c r="Y514">
        <v>0</v>
      </c>
      <c r="Z514">
        <v>0</v>
      </c>
      <c r="AA514">
        <v>0</v>
      </c>
      <c r="AB514">
        <v>0</v>
      </c>
      <c r="AC514">
        <v>0</v>
      </c>
      <c r="AD514">
        <v>1</v>
      </c>
    </row>
    <row r="515" spans="1:30" x14ac:dyDescent="0.3">
      <c r="A515" t="s">
        <v>1077</v>
      </c>
      <c r="B515" t="s">
        <v>384</v>
      </c>
      <c r="C515" s="19" t="s">
        <v>308</v>
      </c>
      <c r="D515">
        <v>1</v>
      </c>
      <c r="E515">
        <v>24.286783</v>
      </c>
      <c r="F515">
        <v>19.190093000000001</v>
      </c>
      <c r="G515">
        <v>2.9</v>
      </c>
      <c r="H515">
        <v>4.0839910000000001</v>
      </c>
      <c r="I515">
        <v>2.878695</v>
      </c>
      <c r="J515" s="1">
        <v>0</v>
      </c>
      <c r="K515" s="1">
        <v>180</v>
      </c>
      <c r="L515" s="1">
        <v>0</v>
      </c>
      <c r="M515" s="7" t="s">
        <v>338</v>
      </c>
      <c r="N515" t="s">
        <v>324</v>
      </c>
      <c r="O515" s="168">
        <v>2</v>
      </c>
      <c r="P515">
        <v>2</v>
      </c>
      <c r="Q515">
        <v>1</v>
      </c>
      <c r="R515">
        <v>1</v>
      </c>
      <c r="S515">
        <v>1</v>
      </c>
      <c r="T515">
        <v>0</v>
      </c>
      <c r="U515">
        <v>0</v>
      </c>
      <c r="V515">
        <v>0</v>
      </c>
      <c r="W515">
        <v>0</v>
      </c>
      <c r="X515">
        <v>0</v>
      </c>
      <c r="Y515">
        <v>0</v>
      </c>
      <c r="Z515">
        <v>0</v>
      </c>
      <c r="AA515">
        <v>0</v>
      </c>
      <c r="AB515">
        <v>0</v>
      </c>
      <c r="AC515">
        <v>0</v>
      </c>
      <c r="AD515">
        <v>1</v>
      </c>
    </row>
    <row r="516" spans="1:30" x14ac:dyDescent="0.3">
      <c r="A516" t="s">
        <v>1078</v>
      </c>
      <c r="B516" t="s">
        <v>384</v>
      </c>
      <c r="C516" s="19" t="s">
        <v>315</v>
      </c>
      <c r="D516">
        <v>1</v>
      </c>
      <c r="E516">
        <v>25.950430999999998</v>
      </c>
      <c r="F516">
        <v>18.229586000000001</v>
      </c>
      <c r="G516">
        <v>2.9</v>
      </c>
      <c r="H516">
        <v>1.9210149999999999</v>
      </c>
      <c r="I516">
        <v>2.9</v>
      </c>
      <c r="J516" s="1">
        <v>90</v>
      </c>
      <c r="K516" s="1">
        <v>150</v>
      </c>
      <c r="L516" s="1">
        <v>0</v>
      </c>
      <c r="M516" s="7" t="s">
        <v>10</v>
      </c>
      <c r="N516" t="s">
        <v>316</v>
      </c>
      <c r="O516" s="168">
        <v>2</v>
      </c>
      <c r="P516">
        <v>2</v>
      </c>
      <c r="Q516">
        <v>1</v>
      </c>
      <c r="R516">
        <v>0.5</v>
      </c>
      <c r="S516">
        <v>1</v>
      </c>
      <c r="T516">
        <v>0</v>
      </c>
      <c r="U516">
        <v>0</v>
      </c>
      <c r="V516">
        <v>0</v>
      </c>
      <c r="W516">
        <v>0</v>
      </c>
      <c r="X516">
        <v>0</v>
      </c>
      <c r="Y516">
        <v>0</v>
      </c>
      <c r="Z516">
        <v>0</v>
      </c>
      <c r="AA516">
        <v>0</v>
      </c>
      <c r="AB516">
        <v>0</v>
      </c>
      <c r="AC516">
        <v>0</v>
      </c>
      <c r="AD516">
        <v>1</v>
      </c>
    </row>
    <row r="517" spans="1:30" x14ac:dyDescent="0.3">
      <c r="A517" t="s">
        <v>1079</v>
      </c>
      <c r="B517" t="s">
        <v>384</v>
      </c>
      <c r="C517" s="19" t="s">
        <v>299</v>
      </c>
      <c r="D517">
        <v>1</v>
      </c>
      <c r="E517">
        <v>22.280532999999998</v>
      </c>
      <c r="F517">
        <v>15.715166</v>
      </c>
      <c r="G517">
        <v>2.9</v>
      </c>
      <c r="H517">
        <v>1.5249999999999999</v>
      </c>
      <c r="I517">
        <v>2.9</v>
      </c>
      <c r="J517" s="1">
        <v>90</v>
      </c>
      <c r="K517" s="1">
        <v>-30</v>
      </c>
      <c r="L517" s="1">
        <v>0</v>
      </c>
      <c r="M517" s="7" t="s">
        <v>509</v>
      </c>
      <c r="N517" t="s">
        <v>301</v>
      </c>
      <c r="O517" s="168">
        <v>2</v>
      </c>
      <c r="P517">
        <v>2</v>
      </c>
      <c r="Q517">
        <v>1</v>
      </c>
      <c r="R517">
        <v>1</v>
      </c>
      <c r="S517">
        <v>1</v>
      </c>
      <c r="T517">
        <v>0</v>
      </c>
      <c r="U517">
        <v>0</v>
      </c>
      <c r="V517">
        <v>0</v>
      </c>
      <c r="W517">
        <v>0</v>
      </c>
      <c r="X517">
        <v>0</v>
      </c>
      <c r="Y517">
        <v>0</v>
      </c>
      <c r="Z517">
        <v>0</v>
      </c>
      <c r="AA517">
        <v>0</v>
      </c>
      <c r="AB517">
        <v>0</v>
      </c>
      <c r="AC517">
        <v>0</v>
      </c>
      <c r="AD517">
        <v>1</v>
      </c>
    </row>
    <row r="518" spans="1:30" x14ac:dyDescent="0.3">
      <c r="A518" t="s">
        <v>1081</v>
      </c>
      <c r="B518" t="s">
        <v>384</v>
      </c>
      <c r="C518" s="19" t="s">
        <v>322</v>
      </c>
      <c r="D518">
        <v>1</v>
      </c>
      <c r="E518">
        <v>24.286783</v>
      </c>
      <c r="F518">
        <v>19.190093000000001</v>
      </c>
      <c r="G518">
        <v>5.8</v>
      </c>
      <c r="H518">
        <v>4.0839910000000001</v>
      </c>
      <c r="I518">
        <v>2.878695</v>
      </c>
      <c r="J518" s="1">
        <v>0</v>
      </c>
      <c r="K518" s="1">
        <v>180</v>
      </c>
      <c r="L518" s="1">
        <v>0</v>
      </c>
      <c r="M518" s="7" t="s">
        <v>475</v>
      </c>
      <c r="N518" t="s">
        <v>324</v>
      </c>
      <c r="O518" s="168">
        <v>2</v>
      </c>
      <c r="P518">
        <v>2</v>
      </c>
      <c r="Q518">
        <v>1</v>
      </c>
      <c r="R518">
        <v>1</v>
      </c>
      <c r="S518">
        <v>1</v>
      </c>
      <c r="T518">
        <v>0</v>
      </c>
      <c r="U518">
        <v>0</v>
      </c>
      <c r="V518">
        <v>0</v>
      </c>
      <c r="W518">
        <v>0</v>
      </c>
      <c r="X518">
        <v>0</v>
      </c>
      <c r="Y518">
        <v>0</v>
      </c>
      <c r="Z518">
        <v>0</v>
      </c>
      <c r="AA518">
        <v>0</v>
      </c>
      <c r="AB518">
        <v>0</v>
      </c>
      <c r="AC518">
        <v>0</v>
      </c>
      <c r="AD518">
        <v>1</v>
      </c>
    </row>
    <row r="519" spans="1:30" x14ac:dyDescent="0.3">
      <c r="A519" t="s">
        <v>1082</v>
      </c>
      <c r="B519" t="s">
        <v>384</v>
      </c>
      <c r="C519" s="19" t="s">
        <v>315</v>
      </c>
      <c r="D519">
        <v>1</v>
      </c>
      <c r="E519">
        <v>28.292151</v>
      </c>
      <c r="F519">
        <v>16.877593000000001</v>
      </c>
      <c r="G519">
        <v>2.9</v>
      </c>
      <c r="H519">
        <v>2.7039849999999999</v>
      </c>
      <c r="I519">
        <v>2.9</v>
      </c>
      <c r="J519" s="1">
        <v>90</v>
      </c>
      <c r="K519" s="1">
        <v>150</v>
      </c>
      <c r="L519" s="1">
        <v>0</v>
      </c>
      <c r="M519" s="7" t="s">
        <v>10</v>
      </c>
      <c r="N519" t="s">
        <v>316</v>
      </c>
      <c r="O519" s="168">
        <v>2</v>
      </c>
      <c r="P519">
        <v>2</v>
      </c>
      <c r="Q519">
        <v>1</v>
      </c>
      <c r="R519">
        <v>0.5</v>
      </c>
      <c r="S519">
        <v>1</v>
      </c>
      <c r="T519">
        <v>0</v>
      </c>
      <c r="U519">
        <v>0</v>
      </c>
      <c r="V519">
        <v>0</v>
      </c>
      <c r="W519">
        <v>0</v>
      </c>
      <c r="X519">
        <v>0</v>
      </c>
      <c r="Y519">
        <v>0</v>
      </c>
      <c r="Z519">
        <v>0</v>
      </c>
      <c r="AA519">
        <v>0</v>
      </c>
      <c r="AB519">
        <v>0</v>
      </c>
      <c r="AC519">
        <v>0</v>
      </c>
      <c r="AD519">
        <v>1</v>
      </c>
    </row>
    <row r="520" spans="1:30" x14ac:dyDescent="0.3">
      <c r="A520" t="s">
        <v>1084</v>
      </c>
      <c r="B520" t="s">
        <v>328</v>
      </c>
      <c r="C520" s="19" t="s">
        <v>308</v>
      </c>
      <c r="D520">
        <v>1</v>
      </c>
      <c r="E520">
        <v>25.529651000000001</v>
      </c>
      <c r="F520">
        <v>12.092803</v>
      </c>
      <c r="G520">
        <v>2.9</v>
      </c>
      <c r="H520">
        <v>2.9470610000000002</v>
      </c>
      <c r="I520">
        <v>2.8401179999999999</v>
      </c>
      <c r="J520" s="1">
        <v>180</v>
      </c>
      <c r="K520" s="1">
        <v>180</v>
      </c>
      <c r="L520" s="1">
        <v>0</v>
      </c>
      <c r="M520" s="7" t="s">
        <v>326</v>
      </c>
      <c r="N520" t="s">
        <v>324</v>
      </c>
      <c r="O520" s="168">
        <v>2</v>
      </c>
      <c r="P520">
        <v>2</v>
      </c>
      <c r="Q520">
        <v>1</v>
      </c>
      <c r="R520">
        <v>1</v>
      </c>
      <c r="S520">
        <v>1</v>
      </c>
      <c r="T520">
        <v>0</v>
      </c>
      <c r="U520">
        <v>0</v>
      </c>
      <c r="V520">
        <v>0</v>
      </c>
      <c r="W520">
        <v>0</v>
      </c>
      <c r="X520">
        <v>0</v>
      </c>
      <c r="Y520">
        <v>0</v>
      </c>
      <c r="Z520">
        <v>0</v>
      </c>
      <c r="AA520">
        <v>0</v>
      </c>
      <c r="AB520">
        <v>0</v>
      </c>
      <c r="AC520">
        <v>0</v>
      </c>
      <c r="AD520">
        <v>1</v>
      </c>
    </row>
    <row r="521" spans="1:30" x14ac:dyDescent="0.3">
      <c r="A521" t="s">
        <v>1085</v>
      </c>
      <c r="B521" t="s">
        <v>328</v>
      </c>
      <c r="C521" s="19" t="s">
        <v>335</v>
      </c>
      <c r="D521">
        <v>1</v>
      </c>
      <c r="E521">
        <v>22.844971999999999</v>
      </c>
      <c r="F521">
        <v>13.642803000000001</v>
      </c>
      <c r="G521">
        <v>2.9</v>
      </c>
      <c r="H521">
        <v>1.5125</v>
      </c>
      <c r="I521">
        <v>2.9</v>
      </c>
      <c r="J521" s="1">
        <v>90</v>
      </c>
      <c r="K521" s="1">
        <v>60</v>
      </c>
      <c r="L521" s="1">
        <v>0</v>
      </c>
      <c r="M521" s="7" t="s">
        <v>509</v>
      </c>
      <c r="N521" t="s">
        <v>301</v>
      </c>
      <c r="O521" s="168">
        <v>2</v>
      </c>
      <c r="P521">
        <v>2</v>
      </c>
      <c r="Q521">
        <v>1</v>
      </c>
      <c r="R521">
        <v>1</v>
      </c>
      <c r="S521">
        <v>1</v>
      </c>
      <c r="T521">
        <v>0</v>
      </c>
      <c r="U521">
        <v>0</v>
      </c>
      <c r="V521">
        <v>0</v>
      </c>
      <c r="W521">
        <v>0</v>
      </c>
      <c r="X521">
        <v>0</v>
      </c>
      <c r="Y521">
        <v>0</v>
      </c>
      <c r="Z521">
        <v>0</v>
      </c>
      <c r="AA521">
        <v>0</v>
      </c>
      <c r="AB521">
        <v>0</v>
      </c>
      <c r="AC521">
        <v>0</v>
      </c>
      <c r="AD521">
        <v>1</v>
      </c>
    </row>
    <row r="522" spans="1:30" x14ac:dyDescent="0.3">
      <c r="A522" t="s">
        <v>1086</v>
      </c>
      <c r="B522" t="s">
        <v>328</v>
      </c>
      <c r="C522" s="19" t="s">
        <v>335</v>
      </c>
      <c r="D522">
        <v>1</v>
      </c>
      <c r="E522">
        <v>23.601222</v>
      </c>
      <c r="F522">
        <v>14.952666000000001</v>
      </c>
      <c r="G522">
        <v>2.9</v>
      </c>
      <c r="H522">
        <v>1.1875</v>
      </c>
      <c r="I522">
        <v>2.9</v>
      </c>
      <c r="J522" s="1">
        <v>90</v>
      </c>
      <c r="K522" s="1">
        <v>60</v>
      </c>
      <c r="L522" s="1">
        <v>0</v>
      </c>
      <c r="M522" s="7" t="s">
        <v>384</v>
      </c>
      <c r="N522" t="s">
        <v>301</v>
      </c>
      <c r="O522" s="168">
        <v>2</v>
      </c>
      <c r="P522">
        <v>2</v>
      </c>
      <c r="Q522">
        <v>1</v>
      </c>
      <c r="R522">
        <v>1</v>
      </c>
      <c r="S522">
        <v>1</v>
      </c>
      <c r="T522">
        <v>0</v>
      </c>
      <c r="U522">
        <v>0</v>
      </c>
      <c r="V522">
        <v>0</v>
      </c>
      <c r="W522">
        <v>0</v>
      </c>
      <c r="X522">
        <v>0</v>
      </c>
      <c r="Y522">
        <v>0</v>
      </c>
      <c r="Z522">
        <v>0</v>
      </c>
      <c r="AA522">
        <v>0</v>
      </c>
      <c r="AB522">
        <v>0</v>
      </c>
      <c r="AC522">
        <v>0</v>
      </c>
      <c r="AD522">
        <v>1</v>
      </c>
    </row>
    <row r="523" spans="1:30" x14ac:dyDescent="0.3">
      <c r="A523" t="s">
        <v>1088</v>
      </c>
      <c r="B523" t="s">
        <v>328</v>
      </c>
      <c r="C523" s="19" t="s">
        <v>315</v>
      </c>
      <c r="D523">
        <v>1</v>
      </c>
      <c r="E523">
        <v>24.627984999999999</v>
      </c>
      <c r="F523">
        <v>15.731071999999999</v>
      </c>
      <c r="G523">
        <v>2.9</v>
      </c>
      <c r="H523">
        <v>0.5</v>
      </c>
      <c r="I523">
        <v>2.9</v>
      </c>
      <c r="J523" s="1">
        <v>90</v>
      </c>
      <c r="K523" s="1">
        <v>150</v>
      </c>
      <c r="L523" s="1">
        <v>0</v>
      </c>
      <c r="M523" s="7" t="s">
        <v>384</v>
      </c>
      <c r="N523" t="s">
        <v>301</v>
      </c>
      <c r="O523" s="168">
        <v>2</v>
      </c>
      <c r="P523">
        <v>2</v>
      </c>
      <c r="Q523">
        <v>1</v>
      </c>
      <c r="R523">
        <v>1</v>
      </c>
      <c r="S523">
        <v>1</v>
      </c>
      <c r="T523">
        <v>0</v>
      </c>
      <c r="U523">
        <v>0</v>
      </c>
      <c r="V523">
        <v>0</v>
      </c>
      <c r="W523">
        <v>0</v>
      </c>
      <c r="X523">
        <v>0</v>
      </c>
      <c r="Y523">
        <v>0</v>
      </c>
      <c r="Z523">
        <v>0</v>
      </c>
      <c r="AA523">
        <v>0</v>
      </c>
      <c r="AB523">
        <v>0</v>
      </c>
      <c r="AC523">
        <v>0</v>
      </c>
      <c r="AD523">
        <v>1</v>
      </c>
    </row>
    <row r="524" spans="1:30" x14ac:dyDescent="0.3">
      <c r="A524" t="s">
        <v>1089</v>
      </c>
      <c r="B524" t="s">
        <v>328</v>
      </c>
      <c r="C524" s="19" t="s">
        <v>228</v>
      </c>
      <c r="D524">
        <v>1</v>
      </c>
      <c r="E524">
        <v>26.879650999999999</v>
      </c>
      <c r="F524">
        <v>14.431072</v>
      </c>
      <c r="G524">
        <v>2.9</v>
      </c>
      <c r="H524">
        <v>2.7</v>
      </c>
      <c r="I524">
        <v>2.9</v>
      </c>
      <c r="J524" s="1">
        <v>90</v>
      </c>
      <c r="K524" s="1">
        <v>-120</v>
      </c>
      <c r="L524" s="1">
        <v>0</v>
      </c>
      <c r="M524" s="7" t="s">
        <v>382</v>
      </c>
      <c r="N524" t="s">
        <v>306</v>
      </c>
      <c r="O524" s="168">
        <v>2</v>
      </c>
      <c r="P524">
        <v>2</v>
      </c>
      <c r="Q524">
        <v>1</v>
      </c>
      <c r="R524">
        <v>1</v>
      </c>
      <c r="S524">
        <v>1</v>
      </c>
      <c r="T524">
        <v>0</v>
      </c>
      <c r="U524">
        <v>0</v>
      </c>
      <c r="V524">
        <v>0</v>
      </c>
      <c r="W524">
        <v>0</v>
      </c>
      <c r="X524">
        <v>0</v>
      </c>
      <c r="Y524">
        <v>0</v>
      </c>
      <c r="Z524">
        <v>0</v>
      </c>
      <c r="AA524">
        <v>0</v>
      </c>
      <c r="AB524">
        <v>0</v>
      </c>
      <c r="AC524">
        <v>0</v>
      </c>
      <c r="AD524">
        <v>1</v>
      </c>
    </row>
    <row r="525" spans="1:30" x14ac:dyDescent="0.3">
      <c r="A525" t="s">
        <v>1090</v>
      </c>
      <c r="B525" t="s">
        <v>328</v>
      </c>
      <c r="C525" s="19" t="s">
        <v>315</v>
      </c>
      <c r="D525">
        <v>1</v>
      </c>
      <c r="E525">
        <v>24.627984999999999</v>
      </c>
      <c r="F525">
        <v>15.731071999999999</v>
      </c>
      <c r="G525">
        <v>2.9</v>
      </c>
      <c r="H525">
        <v>2.6</v>
      </c>
      <c r="I525">
        <v>2.9</v>
      </c>
      <c r="J525" s="1">
        <v>90</v>
      </c>
      <c r="K525" s="1">
        <v>-30</v>
      </c>
      <c r="L525" s="1">
        <v>0</v>
      </c>
      <c r="M525" s="7" t="s">
        <v>380</v>
      </c>
      <c r="N525" t="s">
        <v>301</v>
      </c>
      <c r="O525" s="168">
        <v>2</v>
      </c>
      <c r="P525">
        <v>2</v>
      </c>
      <c r="Q525">
        <v>1</v>
      </c>
      <c r="R525">
        <v>1</v>
      </c>
      <c r="S525">
        <v>1</v>
      </c>
      <c r="T525">
        <v>0</v>
      </c>
      <c r="U525">
        <v>0</v>
      </c>
      <c r="V525">
        <v>0</v>
      </c>
      <c r="W525">
        <v>0</v>
      </c>
      <c r="X525">
        <v>0</v>
      </c>
      <c r="Y525">
        <v>0</v>
      </c>
      <c r="Z525">
        <v>0</v>
      </c>
      <c r="AA525">
        <v>0</v>
      </c>
      <c r="AB525">
        <v>0</v>
      </c>
      <c r="AC525">
        <v>0</v>
      </c>
      <c r="AD525">
        <v>1</v>
      </c>
    </row>
    <row r="526" spans="1:30" x14ac:dyDescent="0.3">
      <c r="A526" t="s">
        <v>1091</v>
      </c>
      <c r="B526" t="s">
        <v>328</v>
      </c>
      <c r="C526" s="19" t="s">
        <v>299</v>
      </c>
      <c r="D526">
        <v>1</v>
      </c>
      <c r="E526">
        <v>25.529651000000001</v>
      </c>
      <c r="F526">
        <v>12.092803</v>
      </c>
      <c r="G526">
        <v>2.9</v>
      </c>
      <c r="H526">
        <v>3.1</v>
      </c>
      <c r="I526">
        <v>2.9</v>
      </c>
      <c r="J526" s="1">
        <v>90</v>
      </c>
      <c r="K526" s="1">
        <v>150</v>
      </c>
      <c r="L526" s="1">
        <v>0</v>
      </c>
      <c r="M526" s="7" t="s">
        <v>499</v>
      </c>
      <c r="N526" t="s">
        <v>301</v>
      </c>
      <c r="O526" s="168">
        <v>2</v>
      </c>
      <c r="P526">
        <v>2</v>
      </c>
      <c r="Q526">
        <v>1</v>
      </c>
      <c r="R526">
        <v>1</v>
      </c>
      <c r="S526">
        <v>1</v>
      </c>
      <c r="T526">
        <v>0</v>
      </c>
      <c r="U526">
        <v>0</v>
      </c>
      <c r="V526">
        <v>0</v>
      </c>
      <c r="W526">
        <v>0</v>
      </c>
      <c r="X526">
        <v>0</v>
      </c>
      <c r="Y526">
        <v>0</v>
      </c>
      <c r="Z526">
        <v>0</v>
      </c>
      <c r="AA526">
        <v>0</v>
      </c>
      <c r="AB526">
        <v>0</v>
      </c>
      <c r="AC526">
        <v>0</v>
      </c>
      <c r="AD526">
        <v>1</v>
      </c>
    </row>
    <row r="527" spans="1:30" x14ac:dyDescent="0.3">
      <c r="A527" t="s">
        <v>1092</v>
      </c>
      <c r="B527" t="s">
        <v>328</v>
      </c>
      <c r="C527" s="19" t="s">
        <v>322</v>
      </c>
      <c r="D527">
        <v>1</v>
      </c>
      <c r="E527">
        <v>24.194972</v>
      </c>
      <c r="F527">
        <v>15.981071999999999</v>
      </c>
      <c r="G527">
        <v>5.8</v>
      </c>
      <c r="H527">
        <v>2.9470610000000002</v>
      </c>
      <c r="I527">
        <v>2.8401179999999999</v>
      </c>
      <c r="J527" s="1">
        <v>0</v>
      </c>
      <c r="K527" s="1">
        <v>180</v>
      </c>
      <c r="L527" s="1">
        <v>0</v>
      </c>
      <c r="M527" s="7" t="s">
        <v>473</v>
      </c>
      <c r="N527" t="s">
        <v>324</v>
      </c>
      <c r="O527" s="168">
        <v>2</v>
      </c>
      <c r="P527">
        <v>2</v>
      </c>
      <c r="Q527">
        <v>1</v>
      </c>
      <c r="R527">
        <v>1</v>
      </c>
      <c r="S527">
        <v>1</v>
      </c>
      <c r="T527">
        <v>0</v>
      </c>
      <c r="U527">
        <v>0</v>
      </c>
      <c r="V527">
        <v>0</v>
      </c>
      <c r="W527">
        <v>0</v>
      </c>
      <c r="X527">
        <v>0</v>
      </c>
      <c r="Y527">
        <v>0</v>
      </c>
      <c r="Z527">
        <v>0</v>
      </c>
      <c r="AA527">
        <v>0</v>
      </c>
      <c r="AB527">
        <v>0</v>
      </c>
      <c r="AC527">
        <v>0</v>
      </c>
      <c r="AD527">
        <v>1</v>
      </c>
    </row>
    <row r="528" spans="1:30" x14ac:dyDescent="0.3">
      <c r="A528" t="s">
        <v>1093</v>
      </c>
      <c r="B528" t="s">
        <v>650</v>
      </c>
      <c r="C528" s="19" t="s">
        <v>308</v>
      </c>
      <c r="D528">
        <v>1</v>
      </c>
      <c r="E528">
        <v>34.168911000000001</v>
      </c>
      <c r="F528">
        <v>6.5564410000000004</v>
      </c>
      <c r="G528">
        <v>2.9</v>
      </c>
      <c r="H528">
        <v>1.3491359999999999</v>
      </c>
      <c r="I528">
        <v>1.5130049999999999</v>
      </c>
      <c r="J528" s="1">
        <v>0</v>
      </c>
      <c r="K528" s="1">
        <v>180</v>
      </c>
      <c r="L528" s="1">
        <v>0</v>
      </c>
      <c r="M528" s="7" t="s">
        <v>805</v>
      </c>
      <c r="N528" t="s">
        <v>324</v>
      </c>
      <c r="O528" s="168">
        <v>2</v>
      </c>
      <c r="P528">
        <v>2</v>
      </c>
      <c r="Q528">
        <v>1</v>
      </c>
      <c r="R528">
        <v>1</v>
      </c>
      <c r="S528">
        <v>1</v>
      </c>
      <c r="T528">
        <v>0</v>
      </c>
      <c r="U528">
        <v>0</v>
      </c>
      <c r="V528">
        <v>0</v>
      </c>
      <c r="W528">
        <v>0</v>
      </c>
      <c r="X528">
        <v>0</v>
      </c>
      <c r="Y528">
        <v>0</v>
      </c>
      <c r="Z528">
        <v>0</v>
      </c>
      <c r="AA528">
        <v>0</v>
      </c>
      <c r="AB528">
        <v>0</v>
      </c>
      <c r="AC528">
        <v>0</v>
      </c>
      <c r="AD528">
        <v>1</v>
      </c>
    </row>
    <row r="529" spans="1:30" x14ac:dyDescent="0.3">
      <c r="A529" t="s">
        <v>1094</v>
      </c>
      <c r="B529" t="s">
        <v>650</v>
      </c>
      <c r="C529" s="19" t="s">
        <v>228</v>
      </c>
      <c r="D529">
        <v>1</v>
      </c>
      <c r="E529">
        <v>34.277340000000002</v>
      </c>
      <c r="F529">
        <v>4.4442459999999997</v>
      </c>
      <c r="G529">
        <v>2.9</v>
      </c>
      <c r="H529">
        <v>1.7749999999999999</v>
      </c>
      <c r="I529">
        <v>2.9</v>
      </c>
      <c r="J529" s="1">
        <v>90</v>
      </c>
      <c r="K529" s="1">
        <v>60</v>
      </c>
      <c r="L529" s="1">
        <v>0</v>
      </c>
      <c r="M529" s="7" t="s">
        <v>603</v>
      </c>
      <c r="N529" t="s">
        <v>301</v>
      </c>
      <c r="O529" s="168">
        <v>2</v>
      </c>
      <c r="P529">
        <v>2</v>
      </c>
      <c r="Q529">
        <v>1</v>
      </c>
      <c r="R529">
        <v>1</v>
      </c>
      <c r="S529">
        <v>1</v>
      </c>
      <c r="T529">
        <v>0</v>
      </c>
      <c r="U529">
        <v>0</v>
      </c>
      <c r="V529">
        <v>0</v>
      </c>
      <c r="W529">
        <v>0</v>
      </c>
      <c r="X529">
        <v>0</v>
      </c>
      <c r="Y529">
        <v>0</v>
      </c>
      <c r="Z529">
        <v>0</v>
      </c>
      <c r="AA529">
        <v>0</v>
      </c>
      <c r="AB529">
        <v>0</v>
      </c>
      <c r="AC529">
        <v>0</v>
      </c>
      <c r="AD529">
        <v>1</v>
      </c>
    </row>
    <row r="530" spans="1:30" x14ac:dyDescent="0.3">
      <c r="A530" t="s">
        <v>1096</v>
      </c>
      <c r="B530" t="s">
        <v>650</v>
      </c>
      <c r="C530" s="19" t="s">
        <v>322</v>
      </c>
      <c r="D530">
        <v>1</v>
      </c>
      <c r="E530">
        <v>34.168911000000001</v>
      </c>
      <c r="F530">
        <v>6.5564410000000004</v>
      </c>
      <c r="G530">
        <v>5.8</v>
      </c>
      <c r="H530">
        <v>1.3491359999999999</v>
      </c>
      <c r="I530">
        <v>1.5130049999999999</v>
      </c>
      <c r="J530" s="1">
        <v>0</v>
      </c>
      <c r="K530" s="1">
        <v>180</v>
      </c>
      <c r="L530" s="1">
        <v>0</v>
      </c>
      <c r="M530" s="7" t="s">
        <v>972</v>
      </c>
      <c r="N530" t="s">
        <v>324</v>
      </c>
      <c r="O530" s="168">
        <v>2</v>
      </c>
      <c r="P530">
        <v>2</v>
      </c>
      <c r="Q530">
        <v>1</v>
      </c>
      <c r="R530">
        <v>1</v>
      </c>
      <c r="S530">
        <v>1</v>
      </c>
      <c r="T530">
        <v>0</v>
      </c>
      <c r="U530">
        <v>0</v>
      </c>
      <c r="V530">
        <v>0</v>
      </c>
      <c r="W530">
        <v>0</v>
      </c>
      <c r="X530">
        <v>0</v>
      </c>
      <c r="Y530">
        <v>0</v>
      </c>
      <c r="Z530">
        <v>0</v>
      </c>
      <c r="AA530">
        <v>0</v>
      </c>
      <c r="AB530">
        <v>0</v>
      </c>
      <c r="AC530">
        <v>0</v>
      </c>
      <c r="AD530">
        <v>1</v>
      </c>
    </row>
    <row r="531" spans="1:30" x14ac:dyDescent="0.3">
      <c r="A531" t="s">
        <v>1097</v>
      </c>
      <c r="B531" t="s">
        <v>650</v>
      </c>
      <c r="C531" s="19" t="s">
        <v>335</v>
      </c>
      <c r="D531">
        <v>1</v>
      </c>
      <c r="E531">
        <v>34.168911000000001</v>
      </c>
      <c r="F531">
        <v>6.5564410000000004</v>
      </c>
      <c r="G531">
        <v>2.9</v>
      </c>
      <c r="H531">
        <v>1.7749999999999999</v>
      </c>
      <c r="I531">
        <v>2.9</v>
      </c>
      <c r="J531" s="1">
        <v>90</v>
      </c>
      <c r="K531" s="1">
        <v>-120</v>
      </c>
      <c r="L531" s="1">
        <v>0</v>
      </c>
      <c r="M531" s="7" t="s">
        <v>418</v>
      </c>
      <c r="N531" t="s">
        <v>301</v>
      </c>
      <c r="O531" s="168">
        <v>2</v>
      </c>
      <c r="P531">
        <v>2</v>
      </c>
      <c r="Q531">
        <v>1</v>
      </c>
      <c r="R531">
        <v>1</v>
      </c>
      <c r="S531">
        <v>1</v>
      </c>
      <c r="T531">
        <v>0</v>
      </c>
      <c r="U531">
        <v>0</v>
      </c>
      <c r="V531">
        <v>0</v>
      </c>
      <c r="W531">
        <v>0</v>
      </c>
      <c r="X531">
        <v>0</v>
      </c>
      <c r="Y531">
        <v>0</v>
      </c>
      <c r="Z531">
        <v>0</v>
      </c>
      <c r="AA531">
        <v>0</v>
      </c>
      <c r="AB531">
        <v>0</v>
      </c>
      <c r="AC531">
        <v>0</v>
      </c>
      <c r="AD531">
        <v>1</v>
      </c>
    </row>
    <row r="532" spans="1:30" x14ac:dyDescent="0.3">
      <c r="A532" t="s">
        <v>1098</v>
      </c>
      <c r="B532" t="s">
        <v>650</v>
      </c>
      <c r="C532" s="19" t="s">
        <v>315</v>
      </c>
      <c r="D532">
        <v>1</v>
      </c>
      <c r="E532">
        <v>34.168911000000001</v>
      </c>
      <c r="F532">
        <v>6.5564410000000004</v>
      </c>
      <c r="G532">
        <v>2.9</v>
      </c>
      <c r="H532">
        <v>1.1499999999999999</v>
      </c>
      <c r="I532">
        <v>2.9</v>
      </c>
      <c r="J532" s="1">
        <v>90</v>
      </c>
      <c r="K532" s="1">
        <v>-30</v>
      </c>
      <c r="L532" s="1">
        <v>0</v>
      </c>
      <c r="M532" s="7" t="s">
        <v>647</v>
      </c>
      <c r="N532" t="s">
        <v>301</v>
      </c>
      <c r="O532" s="168">
        <v>2</v>
      </c>
      <c r="P532">
        <v>2</v>
      </c>
      <c r="Q532">
        <v>1</v>
      </c>
      <c r="R532">
        <v>1</v>
      </c>
      <c r="S532">
        <v>1</v>
      </c>
      <c r="T532">
        <v>0</v>
      </c>
      <c r="U532">
        <v>0</v>
      </c>
      <c r="V532">
        <v>0</v>
      </c>
      <c r="W532">
        <v>0</v>
      </c>
      <c r="X532">
        <v>0</v>
      </c>
      <c r="Y532">
        <v>0</v>
      </c>
      <c r="Z532">
        <v>0</v>
      </c>
      <c r="AA532">
        <v>0</v>
      </c>
      <c r="AB532">
        <v>0</v>
      </c>
      <c r="AC532">
        <v>0</v>
      </c>
      <c r="AD532">
        <v>1</v>
      </c>
    </row>
    <row r="533" spans="1:30" x14ac:dyDescent="0.3">
      <c r="A533" t="s">
        <v>1099</v>
      </c>
      <c r="B533" t="s">
        <v>650</v>
      </c>
      <c r="C533" s="19" t="s">
        <v>299</v>
      </c>
      <c r="D533">
        <v>1</v>
      </c>
      <c r="E533">
        <v>34.277340000000002</v>
      </c>
      <c r="F533">
        <v>4.4442459999999997</v>
      </c>
      <c r="G533">
        <v>2.9</v>
      </c>
      <c r="H533">
        <v>1.1499999999999999</v>
      </c>
      <c r="I533">
        <v>2.9</v>
      </c>
      <c r="J533" s="1">
        <v>90</v>
      </c>
      <c r="K533" s="1">
        <v>150</v>
      </c>
      <c r="L533" s="1">
        <v>0</v>
      </c>
      <c r="M533" s="7" t="s">
        <v>603</v>
      </c>
      <c r="N533" t="s">
        <v>301</v>
      </c>
      <c r="O533" s="168">
        <v>2</v>
      </c>
      <c r="P533">
        <v>2</v>
      </c>
      <c r="Q533">
        <v>1</v>
      </c>
      <c r="R533">
        <v>1</v>
      </c>
      <c r="S533">
        <v>1</v>
      </c>
      <c r="T533">
        <v>0</v>
      </c>
      <c r="U533">
        <v>0</v>
      </c>
      <c r="V533">
        <v>0</v>
      </c>
      <c r="W533">
        <v>0</v>
      </c>
      <c r="X533">
        <v>0</v>
      </c>
      <c r="Y533">
        <v>0</v>
      </c>
      <c r="Z533">
        <v>0</v>
      </c>
      <c r="AA533">
        <v>0</v>
      </c>
      <c r="AB533">
        <v>0</v>
      </c>
      <c r="AC533">
        <v>0</v>
      </c>
      <c r="AD533">
        <v>1</v>
      </c>
    </row>
    <row r="534" spans="1:30" x14ac:dyDescent="0.3">
      <c r="A534" t="s">
        <v>1100</v>
      </c>
      <c r="B534" t="s">
        <v>472</v>
      </c>
      <c r="C534" s="19" t="s">
        <v>322</v>
      </c>
      <c r="D534">
        <v>1</v>
      </c>
      <c r="E534">
        <v>37.168911000000001</v>
      </c>
      <c r="F534">
        <v>11.752592999999999</v>
      </c>
      <c r="G534">
        <v>5.8</v>
      </c>
      <c r="H534">
        <v>3.3078620000000001</v>
      </c>
      <c r="I534">
        <v>3.1742560000000002</v>
      </c>
      <c r="J534" s="1">
        <v>0</v>
      </c>
      <c r="K534" s="1">
        <v>180</v>
      </c>
      <c r="L534" s="1">
        <v>0</v>
      </c>
      <c r="M534" s="7" t="s">
        <v>997</v>
      </c>
      <c r="N534" t="s">
        <v>324</v>
      </c>
      <c r="O534" s="168">
        <v>2</v>
      </c>
      <c r="P534">
        <v>2</v>
      </c>
      <c r="Q534">
        <v>1</v>
      </c>
      <c r="R534">
        <v>1</v>
      </c>
      <c r="S534">
        <v>1</v>
      </c>
      <c r="T534">
        <v>0</v>
      </c>
      <c r="U534">
        <v>0</v>
      </c>
      <c r="V534">
        <v>0</v>
      </c>
      <c r="W534">
        <v>0</v>
      </c>
      <c r="X534">
        <v>0</v>
      </c>
      <c r="Y534">
        <v>0</v>
      </c>
      <c r="Z534">
        <v>0</v>
      </c>
      <c r="AA534">
        <v>0</v>
      </c>
      <c r="AB534">
        <v>0</v>
      </c>
      <c r="AC534">
        <v>0</v>
      </c>
      <c r="AD534">
        <v>1</v>
      </c>
    </row>
    <row r="535" spans="1:30" x14ac:dyDescent="0.3">
      <c r="A535" t="s">
        <v>1101</v>
      </c>
      <c r="B535" t="s">
        <v>472</v>
      </c>
      <c r="C535" s="19" t="s">
        <v>335</v>
      </c>
      <c r="D535">
        <v>1</v>
      </c>
      <c r="E535">
        <v>37.168911000000001</v>
      </c>
      <c r="F535">
        <v>11.752592999999999</v>
      </c>
      <c r="G535">
        <v>2.9</v>
      </c>
      <c r="H535">
        <v>3</v>
      </c>
      <c r="I535">
        <v>2.9</v>
      </c>
      <c r="J535" s="1">
        <v>90</v>
      </c>
      <c r="K535" s="1">
        <v>-120</v>
      </c>
      <c r="L535" s="1">
        <v>0</v>
      </c>
      <c r="M535" s="7" t="s">
        <v>653</v>
      </c>
      <c r="N535" t="s">
        <v>301</v>
      </c>
      <c r="O535" s="168">
        <v>2</v>
      </c>
      <c r="P535">
        <v>2</v>
      </c>
      <c r="Q535">
        <v>1</v>
      </c>
      <c r="R535">
        <v>1</v>
      </c>
      <c r="S535">
        <v>1</v>
      </c>
      <c r="T535">
        <v>0</v>
      </c>
      <c r="U535">
        <v>0</v>
      </c>
      <c r="V535">
        <v>0</v>
      </c>
      <c r="W535">
        <v>0</v>
      </c>
      <c r="X535">
        <v>0</v>
      </c>
      <c r="Y535">
        <v>0</v>
      </c>
      <c r="Z535">
        <v>0</v>
      </c>
      <c r="AA535">
        <v>0</v>
      </c>
      <c r="AB535">
        <v>0</v>
      </c>
      <c r="AC535">
        <v>0</v>
      </c>
      <c r="AD535">
        <v>1</v>
      </c>
    </row>
    <row r="536" spans="1:30" x14ac:dyDescent="0.3">
      <c r="A536" t="s">
        <v>1103</v>
      </c>
      <c r="B536" t="s">
        <v>472</v>
      </c>
      <c r="C536" s="19" t="s">
        <v>299</v>
      </c>
      <c r="D536">
        <v>1</v>
      </c>
      <c r="E536">
        <v>38.700000000000003</v>
      </c>
      <c r="F536">
        <v>7.4045170000000002</v>
      </c>
      <c r="G536">
        <v>2.9</v>
      </c>
      <c r="H536">
        <v>3.5</v>
      </c>
      <c r="I536">
        <v>2.9</v>
      </c>
      <c r="J536" s="1">
        <v>90</v>
      </c>
      <c r="K536" s="1">
        <v>150</v>
      </c>
      <c r="L536" s="1">
        <v>0</v>
      </c>
      <c r="M536" s="7" t="s">
        <v>647</v>
      </c>
      <c r="N536" t="s">
        <v>301</v>
      </c>
      <c r="O536" s="168">
        <v>2</v>
      </c>
      <c r="P536">
        <v>2</v>
      </c>
      <c r="Q536">
        <v>1</v>
      </c>
      <c r="R536">
        <v>1</v>
      </c>
      <c r="S536">
        <v>1</v>
      </c>
      <c r="T536">
        <v>0</v>
      </c>
      <c r="U536">
        <v>0</v>
      </c>
      <c r="V536">
        <v>0</v>
      </c>
      <c r="W536">
        <v>0</v>
      </c>
      <c r="X536">
        <v>0</v>
      </c>
      <c r="Y536">
        <v>0</v>
      </c>
      <c r="Z536">
        <v>0</v>
      </c>
      <c r="AA536">
        <v>0</v>
      </c>
      <c r="AB536">
        <v>0</v>
      </c>
      <c r="AC536">
        <v>0</v>
      </c>
      <c r="AD536">
        <v>1</v>
      </c>
    </row>
    <row r="537" spans="1:30" x14ac:dyDescent="0.3">
      <c r="A537" t="s">
        <v>1104</v>
      </c>
      <c r="B537" t="s">
        <v>472</v>
      </c>
      <c r="C537" s="19" t="s">
        <v>308</v>
      </c>
      <c r="D537">
        <v>1</v>
      </c>
      <c r="E537">
        <v>37.168911000000001</v>
      </c>
      <c r="F537">
        <v>11.752592999999999</v>
      </c>
      <c r="G537">
        <v>2.9</v>
      </c>
      <c r="H537">
        <v>3.3078620000000001</v>
      </c>
      <c r="I537">
        <v>3.1742560000000002</v>
      </c>
      <c r="J537" s="1">
        <v>0</v>
      </c>
      <c r="K537" s="1">
        <v>180</v>
      </c>
      <c r="L537" s="1">
        <v>0</v>
      </c>
      <c r="M537" s="7" t="s">
        <v>462</v>
      </c>
      <c r="N537" t="s">
        <v>324</v>
      </c>
      <c r="O537" s="168">
        <v>2</v>
      </c>
      <c r="P537">
        <v>2</v>
      </c>
      <c r="Q537">
        <v>1</v>
      </c>
      <c r="R537">
        <v>1</v>
      </c>
      <c r="S537">
        <v>1</v>
      </c>
      <c r="T537">
        <v>0</v>
      </c>
      <c r="U537">
        <v>0</v>
      </c>
      <c r="V537">
        <v>0</v>
      </c>
      <c r="W537">
        <v>0</v>
      </c>
      <c r="X537">
        <v>0</v>
      </c>
      <c r="Y537">
        <v>0</v>
      </c>
      <c r="Z537">
        <v>0</v>
      </c>
      <c r="AA537">
        <v>0</v>
      </c>
      <c r="AB537">
        <v>0</v>
      </c>
      <c r="AC537">
        <v>0</v>
      </c>
      <c r="AD537">
        <v>1</v>
      </c>
    </row>
    <row r="538" spans="1:30" x14ac:dyDescent="0.3">
      <c r="A538" t="s">
        <v>1105</v>
      </c>
      <c r="B538" t="s">
        <v>472</v>
      </c>
      <c r="C538" s="19" t="s">
        <v>228</v>
      </c>
      <c r="D538">
        <v>1</v>
      </c>
      <c r="E538">
        <v>38.700000000000003</v>
      </c>
      <c r="F538">
        <v>7.4045170000000002</v>
      </c>
      <c r="G538">
        <v>2.9</v>
      </c>
      <c r="H538">
        <v>3</v>
      </c>
      <c r="I538">
        <v>2.9</v>
      </c>
      <c r="J538" s="1">
        <v>90</v>
      </c>
      <c r="K538" s="1">
        <v>60</v>
      </c>
      <c r="L538" s="1">
        <v>0</v>
      </c>
      <c r="M538" s="7" t="s">
        <v>10</v>
      </c>
      <c r="N538" t="s">
        <v>316</v>
      </c>
      <c r="O538" s="168">
        <v>2</v>
      </c>
      <c r="P538">
        <v>2</v>
      </c>
      <c r="Q538">
        <v>1</v>
      </c>
      <c r="R538">
        <v>0.5</v>
      </c>
      <c r="S538">
        <v>1</v>
      </c>
      <c r="T538">
        <v>0</v>
      </c>
      <c r="U538">
        <v>0</v>
      </c>
      <c r="V538">
        <v>0</v>
      </c>
      <c r="W538">
        <v>0</v>
      </c>
      <c r="X538">
        <v>0</v>
      </c>
      <c r="Y538">
        <v>0</v>
      </c>
      <c r="Z538">
        <v>0</v>
      </c>
      <c r="AA538">
        <v>0</v>
      </c>
      <c r="AB538">
        <v>0</v>
      </c>
      <c r="AC538">
        <v>0</v>
      </c>
      <c r="AD538">
        <v>1</v>
      </c>
    </row>
    <row r="539" spans="1:30" x14ac:dyDescent="0.3">
      <c r="A539" t="s">
        <v>1107</v>
      </c>
      <c r="B539" t="s">
        <v>472</v>
      </c>
      <c r="C539" s="19" t="s">
        <v>315</v>
      </c>
      <c r="D539">
        <v>1</v>
      </c>
      <c r="E539">
        <v>40.200000000000003</v>
      </c>
      <c r="F539">
        <v>10.002592999999999</v>
      </c>
      <c r="G539">
        <v>2.9</v>
      </c>
      <c r="H539">
        <v>3.5</v>
      </c>
      <c r="I539">
        <v>2.9</v>
      </c>
      <c r="J539" s="1">
        <v>90</v>
      </c>
      <c r="K539" s="1">
        <v>150</v>
      </c>
      <c r="L539" s="1">
        <v>0</v>
      </c>
      <c r="M539" s="7" t="s">
        <v>10</v>
      </c>
      <c r="N539" t="s">
        <v>316</v>
      </c>
      <c r="O539" s="168">
        <v>2</v>
      </c>
      <c r="P539">
        <v>2</v>
      </c>
      <c r="Q539">
        <v>1</v>
      </c>
      <c r="R539">
        <v>0.5</v>
      </c>
      <c r="S539">
        <v>1</v>
      </c>
      <c r="T539">
        <v>0</v>
      </c>
      <c r="U539">
        <v>0</v>
      </c>
      <c r="V539">
        <v>0</v>
      </c>
      <c r="W539">
        <v>0</v>
      </c>
      <c r="X539">
        <v>0</v>
      </c>
      <c r="Y539">
        <v>0</v>
      </c>
      <c r="Z539">
        <v>0</v>
      </c>
      <c r="AA539">
        <v>0</v>
      </c>
      <c r="AB539">
        <v>0</v>
      </c>
      <c r="AC539">
        <v>0</v>
      </c>
      <c r="AD539">
        <v>1</v>
      </c>
    </row>
    <row r="540" spans="1:30" x14ac:dyDescent="0.3">
      <c r="A540" t="s">
        <v>1108</v>
      </c>
      <c r="B540" t="s">
        <v>603</v>
      </c>
      <c r="C540" s="19" t="s">
        <v>335</v>
      </c>
      <c r="D540">
        <v>1</v>
      </c>
      <c r="E540">
        <v>34.277340000000002</v>
      </c>
      <c r="F540">
        <v>4.4442459999999997</v>
      </c>
      <c r="G540">
        <v>2.9</v>
      </c>
      <c r="H540">
        <v>1.7749999999999999</v>
      </c>
      <c r="I540">
        <v>2.9</v>
      </c>
      <c r="J540" s="1">
        <v>90</v>
      </c>
      <c r="K540" s="1">
        <v>60</v>
      </c>
      <c r="L540" s="1">
        <v>0</v>
      </c>
      <c r="M540" s="7" t="s">
        <v>650</v>
      </c>
      <c r="N540" t="s">
        <v>301</v>
      </c>
      <c r="O540" s="168">
        <v>2</v>
      </c>
      <c r="P540">
        <v>2</v>
      </c>
      <c r="Q540">
        <v>1</v>
      </c>
      <c r="R540">
        <v>1</v>
      </c>
      <c r="S540">
        <v>1</v>
      </c>
      <c r="T540">
        <v>0</v>
      </c>
      <c r="U540">
        <v>0</v>
      </c>
      <c r="V540">
        <v>0</v>
      </c>
      <c r="W540">
        <v>0</v>
      </c>
      <c r="X540">
        <v>0</v>
      </c>
      <c r="Y540">
        <v>0</v>
      </c>
      <c r="Z540">
        <v>0</v>
      </c>
      <c r="AA540">
        <v>0</v>
      </c>
      <c r="AB540">
        <v>0</v>
      </c>
      <c r="AC540">
        <v>0</v>
      </c>
      <c r="AD540">
        <v>1</v>
      </c>
    </row>
    <row r="541" spans="1:30" x14ac:dyDescent="0.3">
      <c r="A541" t="s">
        <v>1110</v>
      </c>
      <c r="B541" t="s">
        <v>603</v>
      </c>
      <c r="C541" s="19" t="s">
        <v>228</v>
      </c>
      <c r="D541">
        <v>1</v>
      </c>
      <c r="E541">
        <v>34.424999999999997</v>
      </c>
      <c r="F541">
        <v>0</v>
      </c>
      <c r="G541">
        <v>2.9</v>
      </c>
      <c r="H541">
        <v>5.55</v>
      </c>
      <c r="I541">
        <v>2.9</v>
      </c>
      <c r="J541" s="1">
        <v>90</v>
      </c>
      <c r="K541" s="1">
        <v>60</v>
      </c>
      <c r="L541" s="1">
        <v>0</v>
      </c>
      <c r="M541" s="7" t="s">
        <v>10</v>
      </c>
      <c r="N541" t="s">
        <v>316</v>
      </c>
      <c r="O541" s="168">
        <v>2</v>
      </c>
      <c r="P541">
        <v>2</v>
      </c>
      <c r="Q541">
        <v>1</v>
      </c>
      <c r="R541">
        <v>0.5</v>
      </c>
      <c r="S541">
        <v>1</v>
      </c>
      <c r="T541">
        <v>0</v>
      </c>
      <c r="U541">
        <v>0</v>
      </c>
      <c r="V541">
        <v>0</v>
      </c>
      <c r="W541">
        <v>0</v>
      </c>
      <c r="X541">
        <v>0</v>
      </c>
      <c r="Y541">
        <v>0</v>
      </c>
      <c r="Z541">
        <v>0</v>
      </c>
      <c r="AA541">
        <v>0</v>
      </c>
      <c r="AB541">
        <v>0</v>
      </c>
      <c r="AC541">
        <v>0</v>
      </c>
      <c r="AD541">
        <v>1</v>
      </c>
    </row>
    <row r="542" spans="1:30" x14ac:dyDescent="0.3">
      <c r="A542" t="s">
        <v>1112</v>
      </c>
      <c r="B542" t="s">
        <v>603</v>
      </c>
      <c r="C542" s="19" t="s">
        <v>322</v>
      </c>
      <c r="D542">
        <v>1</v>
      </c>
      <c r="E542">
        <v>34.424999999999997</v>
      </c>
      <c r="F542">
        <v>0</v>
      </c>
      <c r="G542">
        <v>5.8</v>
      </c>
      <c r="H542">
        <v>7.0555719999999997</v>
      </c>
      <c r="I542">
        <v>5.2192790000000002</v>
      </c>
      <c r="J542" s="1">
        <v>180</v>
      </c>
      <c r="K542" s="1">
        <v>180</v>
      </c>
      <c r="L542" s="1">
        <v>0</v>
      </c>
      <c r="M542" s="7" t="s">
        <v>970</v>
      </c>
      <c r="N542" t="s">
        <v>324</v>
      </c>
      <c r="O542" s="168">
        <v>2</v>
      </c>
      <c r="P542">
        <v>2</v>
      </c>
      <c r="Q542">
        <v>1</v>
      </c>
      <c r="R542">
        <v>1</v>
      </c>
      <c r="S542">
        <v>1</v>
      </c>
      <c r="T542">
        <v>0</v>
      </c>
      <c r="U542">
        <v>0</v>
      </c>
      <c r="V542">
        <v>0</v>
      </c>
      <c r="W542">
        <v>0</v>
      </c>
      <c r="X542">
        <v>0</v>
      </c>
      <c r="Y542">
        <v>0</v>
      </c>
      <c r="Z542">
        <v>0</v>
      </c>
      <c r="AA542">
        <v>0</v>
      </c>
      <c r="AB542">
        <v>0</v>
      </c>
      <c r="AC542">
        <v>0</v>
      </c>
      <c r="AD542">
        <v>1</v>
      </c>
    </row>
    <row r="543" spans="1:30" x14ac:dyDescent="0.3">
      <c r="A543" t="s">
        <v>1113</v>
      </c>
      <c r="B543" t="s">
        <v>603</v>
      </c>
      <c r="C543" s="19" t="s">
        <v>335</v>
      </c>
      <c r="D543">
        <v>1</v>
      </c>
      <c r="E543">
        <v>26.933879999999998</v>
      </c>
      <c r="F543">
        <v>4.3250000000000002</v>
      </c>
      <c r="G543">
        <v>2.9</v>
      </c>
      <c r="H543">
        <v>3.7749999999999999</v>
      </c>
      <c r="I543">
        <v>2.9</v>
      </c>
      <c r="J543" s="1">
        <v>90</v>
      </c>
      <c r="K543" s="1">
        <v>60</v>
      </c>
      <c r="L543" s="1">
        <v>0</v>
      </c>
      <c r="M543" s="7" t="s">
        <v>505</v>
      </c>
      <c r="N543" t="s">
        <v>306</v>
      </c>
      <c r="O543" s="168">
        <v>2</v>
      </c>
      <c r="P543">
        <v>2</v>
      </c>
      <c r="Q543">
        <v>1</v>
      </c>
      <c r="R543">
        <v>1</v>
      </c>
      <c r="S543">
        <v>1</v>
      </c>
      <c r="T543">
        <v>0</v>
      </c>
      <c r="U543">
        <v>0</v>
      </c>
      <c r="V543">
        <v>0</v>
      </c>
      <c r="W543">
        <v>0</v>
      </c>
      <c r="X543">
        <v>0</v>
      </c>
      <c r="Y543">
        <v>0</v>
      </c>
      <c r="Z543">
        <v>0</v>
      </c>
      <c r="AA543">
        <v>0</v>
      </c>
      <c r="AB543">
        <v>0</v>
      </c>
      <c r="AC543">
        <v>0</v>
      </c>
      <c r="AD543">
        <v>1</v>
      </c>
    </row>
    <row r="544" spans="1:30" x14ac:dyDescent="0.3">
      <c r="A544" t="s">
        <v>1114</v>
      </c>
      <c r="B544" t="s">
        <v>603</v>
      </c>
      <c r="C544" s="19" t="s">
        <v>315</v>
      </c>
      <c r="D544">
        <v>1</v>
      </c>
      <c r="E544">
        <v>33.281410999999999</v>
      </c>
      <c r="F544">
        <v>5.0192459999999999</v>
      </c>
      <c r="G544">
        <v>2.9</v>
      </c>
      <c r="H544">
        <v>2</v>
      </c>
      <c r="I544">
        <v>2.9</v>
      </c>
      <c r="J544" s="1">
        <v>90</v>
      </c>
      <c r="K544" s="1">
        <v>150</v>
      </c>
      <c r="L544" s="1">
        <v>0</v>
      </c>
      <c r="M544" s="7" t="s">
        <v>418</v>
      </c>
      <c r="N544" t="s">
        <v>301</v>
      </c>
      <c r="O544" s="168">
        <v>2</v>
      </c>
      <c r="P544">
        <v>2</v>
      </c>
      <c r="Q544">
        <v>1</v>
      </c>
      <c r="R544">
        <v>1</v>
      </c>
      <c r="S544">
        <v>1</v>
      </c>
      <c r="T544">
        <v>0</v>
      </c>
      <c r="U544">
        <v>0</v>
      </c>
      <c r="V544">
        <v>0</v>
      </c>
      <c r="W544">
        <v>0</v>
      </c>
      <c r="X544">
        <v>0</v>
      </c>
      <c r="Y544">
        <v>0</v>
      </c>
      <c r="Z544">
        <v>0</v>
      </c>
      <c r="AA544">
        <v>0</v>
      </c>
      <c r="AB544">
        <v>0</v>
      </c>
      <c r="AC544">
        <v>0</v>
      </c>
      <c r="AD544">
        <v>1</v>
      </c>
    </row>
    <row r="545" spans="1:30" x14ac:dyDescent="0.3">
      <c r="A545" t="s">
        <v>1116</v>
      </c>
      <c r="B545" t="s">
        <v>603</v>
      </c>
      <c r="C545" s="19" t="s">
        <v>308</v>
      </c>
      <c r="D545">
        <v>1</v>
      </c>
      <c r="E545">
        <v>28.821380000000001</v>
      </c>
      <c r="F545">
        <v>7.5942460000000001</v>
      </c>
      <c r="G545">
        <v>2.9</v>
      </c>
      <c r="H545">
        <v>7.0555719999999997</v>
      </c>
      <c r="I545">
        <v>5.2192790000000002</v>
      </c>
      <c r="J545" s="1">
        <v>0</v>
      </c>
      <c r="K545" s="1">
        <v>180</v>
      </c>
      <c r="L545" s="1">
        <v>0</v>
      </c>
      <c r="M545" s="7" t="s">
        <v>739</v>
      </c>
      <c r="N545" t="s">
        <v>324</v>
      </c>
      <c r="O545" s="168">
        <v>2</v>
      </c>
      <c r="P545">
        <v>2</v>
      </c>
      <c r="Q545">
        <v>1</v>
      </c>
      <c r="R545">
        <v>1</v>
      </c>
      <c r="S545">
        <v>1</v>
      </c>
      <c r="T545">
        <v>0</v>
      </c>
      <c r="U545">
        <v>0</v>
      </c>
      <c r="V545">
        <v>0</v>
      </c>
      <c r="W545">
        <v>0</v>
      </c>
      <c r="X545">
        <v>0</v>
      </c>
      <c r="Y545">
        <v>0</v>
      </c>
      <c r="Z545">
        <v>0</v>
      </c>
      <c r="AA545">
        <v>0</v>
      </c>
      <c r="AB545">
        <v>0</v>
      </c>
      <c r="AC545">
        <v>0</v>
      </c>
      <c r="AD545">
        <v>1</v>
      </c>
    </row>
    <row r="546" spans="1:30" x14ac:dyDescent="0.3">
      <c r="A546" t="s">
        <v>1117</v>
      </c>
      <c r="B546" t="s">
        <v>603</v>
      </c>
      <c r="C546" s="19" t="s">
        <v>299</v>
      </c>
      <c r="D546">
        <v>1</v>
      </c>
      <c r="E546">
        <v>26.933879999999998</v>
      </c>
      <c r="F546">
        <v>4.3250000000000002</v>
      </c>
      <c r="G546">
        <v>2.9</v>
      </c>
      <c r="H546">
        <v>8.65</v>
      </c>
      <c r="I546">
        <v>2.9</v>
      </c>
      <c r="J546" s="1">
        <v>90</v>
      </c>
      <c r="K546" s="1">
        <v>-30</v>
      </c>
      <c r="L546" s="1">
        <v>0</v>
      </c>
      <c r="M546" s="7" t="s">
        <v>10</v>
      </c>
      <c r="N546" t="s">
        <v>316</v>
      </c>
      <c r="O546" s="168">
        <v>2</v>
      </c>
      <c r="P546">
        <v>2</v>
      </c>
      <c r="Q546">
        <v>1</v>
      </c>
      <c r="R546">
        <v>0.5</v>
      </c>
      <c r="S546">
        <v>1</v>
      </c>
      <c r="T546">
        <v>0</v>
      </c>
      <c r="U546">
        <v>0</v>
      </c>
      <c r="V546">
        <v>0</v>
      </c>
      <c r="W546">
        <v>0</v>
      </c>
      <c r="X546">
        <v>0</v>
      </c>
      <c r="Y546">
        <v>0</v>
      </c>
      <c r="Z546">
        <v>0</v>
      </c>
      <c r="AA546">
        <v>0</v>
      </c>
      <c r="AB546">
        <v>0</v>
      </c>
      <c r="AC546">
        <v>0</v>
      </c>
      <c r="AD546">
        <v>1</v>
      </c>
    </row>
    <row r="547" spans="1:30" x14ac:dyDescent="0.3">
      <c r="A547" t="s">
        <v>1119</v>
      </c>
      <c r="B547" t="s">
        <v>603</v>
      </c>
      <c r="C547" s="19" t="s">
        <v>315</v>
      </c>
      <c r="D547">
        <v>1</v>
      </c>
      <c r="E547">
        <v>31.54936</v>
      </c>
      <c r="F547">
        <v>6.0192459999999999</v>
      </c>
      <c r="G547">
        <v>2.9</v>
      </c>
      <c r="H547">
        <v>3.15</v>
      </c>
      <c r="I547">
        <v>2.9</v>
      </c>
      <c r="J547" s="1">
        <v>90</v>
      </c>
      <c r="K547" s="1">
        <v>150</v>
      </c>
      <c r="L547" s="1">
        <v>0</v>
      </c>
      <c r="M547" s="7" t="s">
        <v>422</v>
      </c>
      <c r="N547" t="s">
        <v>301</v>
      </c>
      <c r="O547" s="168">
        <v>2</v>
      </c>
      <c r="P547">
        <v>2</v>
      </c>
      <c r="Q547">
        <v>1</v>
      </c>
      <c r="R547">
        <v>1</v>
      </c>
      <c r="S547">
        <v>1</v>
      </c>
      <c r="T547">
        <v>0</v>
      </c>
      <c r="U547">
        <v>0</v>
      </c>
      <c r="V547">
        <v>0</v>
      </c>
      <c r="W547">
        <v>0</v>
      </c>
      <c r="X547">
        <v>0</v>
      </c>
      <c r="Y547">
        <v>0</v>
      </c>
      <c r="Z547">
        <v>0</v>
      </c>
      <c r="AA547">
        <v>0</v>
      </c>
      <c r="AB547">
        <v>0</v>
      </c>
      <c r="AC547">
        <v>0</v>
      </c>
      <c r="AD547">
        <v>1</v>
      </c>
    </row>
    <row r="548" spans="1:30" x14ac:dyDescent="0.3">
      <c r="A548" t="s">
        <v>1120</v>
      </c>
      <c r="B548" t="s">
        <v>603</v>
      </c>
      <c r="C548" s="19" t="s">
        <v>315</v>
      </c>
      <c r="D548">
        <v>1</v>
      </c>
      <c r="E548">
        <v>35.164839999999998</v>
      </c>
      <c r="F548">
        <v>5.9814410000000002</v>
      </c>
      <c r="G548">
        <v>2.9</v>
      </c>
      <c r="H548">
        <v>2.35</v>
      </c>
      <c r="I548">
        <v>2.9</v>
      </c>
      <c r="J548" s="1">
        <v>90</v>
      </c>
      <c r="K548" s="1">
        <v>-30</v>
      </c>
      <c r="L548" s="1">
        <v>0</v>
      </c>
      <c r="M548" s="7" t="s">
        <v>647</v>
      </c>
      <c r="N548" t="s">
        <v>301</v>
      </c>
      <c r="O548" s="168">
        <v>2</v>
      </c>
      <c r="P548">
        <v>2</v>
      </c>
      <c r="Q548">
        <v>1</v>
      </c>
      <c r="R548">
        <v>1</v>
      </c>
      <c r="S548">
        <v>1</v>
      </c>
      <c r="T548">
        <v>0</v>
      </c>
      <c r="U548">
        <v>0</v>
      </c>
      <c r="V548">
        <v>0</v>
      </c>
      <c r="W548">
        <v>0</v>
      </c>
      <c r="X548">
        <v>0</v>
      </c>
      <c r="Y548">
        <v>0</v>
      </c>
      <c r="Z548">
        <v>0</v>
      </c>
      <c r="AA548">
        <v>0</v>
      </c>
      <c r="AB548">
        <v>0</v>
      </c>
      <c r="AC548">
        <v>0</v>
      </c>
      <c r="AD548">
        <v>1</v>
      </c>
    </row>
    <row r="549" spans="1:30" x14ac:dyDescent="0.3">
      <c r="A549" t="s">
        <v>1121</v>
      </c>
      <c r="B549" t="s">
        <v>603</v>
      </c>
      <c r="C549" s="19" t="s">
        <v>315</v>
      </c>
      <c r="D549">
        <v>1</v>
      </c>
      <c r="E549">
        <v>34.277340000000002</v>
      </c>
      <c r="F549">
        <v>4.4442459999999997</v>
      </c>
      <c r="G549">
        <v>2.9</v>
      </c>
      <c r="H549">
        <v>1.1499999999999999</v>
      </c>
      <c r="I549">
        <v>2.9</v>
      </c>
      <c r="J549" s="1">
        <v>90</v>
      </c>
      <c r="K549" s="1">
        <v>150</v>
      </c>
      <c r="L549" s="1">
        <v>0</v>
      </c>
      <c r="M549" s="7" t="s">
        <v>650</v>
      </c>
      <c r="N549" t="s">
        <v>301</v>
      </c>
      <c r="O549" s="168">
        <v>2</v>
      </c>
      <c r="P549">
        <v>2</v>
      </c>
      <c r="Q549">
        <v>1</v>
      </c>
      <c r="R549">
        <v>1</v>
      </c>
      <c r="S549">
        <v>1</v>
      </c>
      <c r="T549">
        <v>0</v>
      </c>
      <c r="U549">
        <v>0</v>
      </c>
      <c r="V549">
        <v>0</v>
      </c>
      <c r="W549">
        <v>0</v>
      </c>
      <c r="X549">
        <v>0</v>
      </c>
      <c r="Y549">
        <v>0</v>
      </c>
      <c r="Z549">
        <v>0</v>
      </c>
      <c r="AA549">
        <v>0</v>
      </c>
      <c r="AB549">
        <v>0</v>
      </c>
      <c r="AC549">
        <v>0</v>
      </c>
      <c r="AD549">
        <v>1</v>
      </c>
    </row>
    <row r="550" spans="1:30" x14ac:dyDescent="0.3">
      <c r="A550" t="s">
        <v>1122</v>
      </c>
      <c r="B550" t="s">
        <v>603</v>
      </c>
      <c r="C550" s="19" t="s">
        <v>299</v>
      </c>
      <c r="D550">
        <v>1</v>
      </c>
      <c r="E550">
        <v>26.933879999999998</v>
      </c>
      <c r="F550">
        <v>4.3250000000000002</v>
      </c>
      <c r="G550">
        <v>2.9</v>
      </c>
      <c r="H550">
        <v>8.65</v>
      </c>
      <c r="I550">
        <v>2.9</v>
      </c>
      <c r="J550" s="1">
        <v>90</v>
      </c>
      <c r="K550" s="1">
        <v>-30</v>
      </c>
      <c r="L550" s="1">
        <v>0</v>
      </c>
      <c r="M550" s="7" t="s">
        <v>10</v>
      </c>
      <c r="N550" t="s">
        <v>316</v>
      </c>
      <c r="O550" s="168">
        <v>2</v>
      </c>
      <c r="P550">
        <v>2</v>
      </c>
      <c r="Q550">
        <v>1</v>
      </c>
      <c r="R550">
        <v>0.5</v>
      </c>
      <c r="S550">
        <v>1</v>
      </c>
      <c r="T550">
        <v>0</v>
      </c>
      <c r="U550">
        <v>0</v>
      </c>
      <c r="V550">
        <v>0</v>
      </c>
      <c r="W550">
        <v>0</v>
      </c>
      <c r="X550">
        <v>0</v>
      </c>
      <c r="Y550">
        <v>0</v>
      </c>
      <c r="Z550">
        <v>0</v>
      </c>
      <c r="AA550">
        <v>0</v>
      </c>
      <c r="AB550">
        <v>0</v>
      </c>
      <c r="AC550">
        <v>0</v>
      </c>
      <c r="AD550">
        <v>1</v>
      </c>
    </row>
    <row r="551" spans="1:30" x14ac:dyDescent="0.3">
      <c r="A551" t="s">
        <v>1123</v>
      </c>
      <c r="B551" t="s">
        <v>509</v>
      </c>
      <c r="C551" s="19" t="s">
        <v>228</v>
      </c>
      <c r="D551">
        <v>1</v>
      </c>
      <c r="E551">
        <v>22.844971999999999</v>
      </c>
      <c r="F551">
        <v>13.642803000000001</v>
      </c>
      <c r="G551">
        <v>2.9</v>
      </c>
      <c r="H551">
        <v>1.5125</v>
      </c>
      <c r="I551">
        <v>2.9</v>
      </c>
      <c r="J551" s="1">
        <v>90</v>
      </c>
      <c r="K551" s="1">
        <v>60</v>
      </c>
      <c r="L551" s="1">
        <v>0</v>
      </c>
      <c r="M551" s="7" t="s">
        <v>328</v>
      </c>
      <c r="N551" t="s">
        <v>301</v>
      </c>
      <c r="O551" s="168">
        <v>2</v>
      </c>
      <c r="P551">
        <v>2</v>
      </c>
      <c r="Q551">
        <v>1</v>
      </c>
      <c r="R551">
        <v>1</v>
      </c>
      <c r="S551">
        <v>1</v>
      </c>
      <c r="T551">
        <v>0</v>
      </c>
      <c r="U551">
        <v>0</v>
      </c>
      <c r="V551">
        <v>0</v>
      </c>
      <c r="W551">
        <v>0</v>
      </c>
      <c r="X551">
        <v>0</v>
      </c>
      <c r="Y551">
        <v>0</v>
      </c>
      <c r="Z551">
        <v>0</v>
      </c>
      <c r="AA551">
        <v>0</v>
      </c>
      <c r="AB551">
        <v>0</v>
      </c>
      <c r="AC551">
        <v>0</v>
      </c>
      <c r="AD551">
        <v>1</v>
      </c>
    </row>
    <row r="552" spans="1:30" x14ac:dyDescent="0.3">
      <c r="A552" t="s">
        <v>1124</v>
      </c>
      <c r="B552" t="s">
        <v>509</v>
      </c>
      <c r="C552" s="19" t="s">
        <v>308</v>
      </c>
      <c r="D552">
        <v>1</v>
      </c>
      <c r="E552">
        <v>19.682456999999999</v>
      </c>
      <c r="F552">
        <v>17.215166</v>
      </c>
      <c r="G552">
        <v>2.9</v>
      </c>
      <c r="H552">
        <v>5.4615689999999999</v>
      </c>
      <c r="I552">
        <v>6.2449440000000003</v>
      </c>
      <c r="J552" s="1">
        <v>0</v>
      </c>
      <c r="K552" s="1">
        <v>180</v>
      </c>
      <c r="L552" s="1">
        <v>0</v>
      </c>
      <c r="M552" s="7" t="s">
        <v>336</v>
      </c>
      <c r="N552" t="s">
        <v>324</v>
      </c>
      <c r="O552" s="168">
        <v>2</v>
      </c>
      <c r="P552">
        <v>2</v>
      </c>
      <c r="Q552">
        <v>1</v>
      </c>
      <c r="R552">
        <v>1</v>
      </c>
      <c r="S552">
        <v>1</v>
      </c>
      <c r="T552">
        <v>0</v>
      </c>
      <c r="U552">
        <v>0</v>
      </c>
      <c r="V552">
        <v>0</v>
      </c>
      <c r="W552">
        <v>0</v>
      </c>
      <c r="X552">
        <v>0</v>
      </c>
      <c r="Y552">
        <v>0</v>
      </c>
      <c r="Z552">
        <v>0</v>
      </c>
      <c r="AA552">
        <v>0</v>
      </c>
      <c r="AB552">
        <v>0</v>
      </c>
      <c r="AC552">
        <v>0</v>
      </c>
      <c r="AD552">
        <v>1</v>
      </c>
    </row>
    <row r="553" spans="1:30" x14ac:dyDescent="0.3">
      <c r="A553" t="s">
        <v>1125</v>
      </c>
      <c r="B553" t="s">
        <v>509</v>
      </c>
      <c r="C553" s="19" t="s">
        <v>335</v>
      </c>
      <c r="D553">
        <v>1</v>
      </c>
      <c r="E553">
        <v>15.913707</v>
      </c>
      <c r="F553">
        <v>10.6875</v>
      </c>
      <c r="G553">
        <v>2.9</v>
      </c>
      <c r="H553">
        <v>4.9000000000000004</v>
      </c>
      <c r="I553">
        <v>2.9</v>
      </c>
      <c r="J553" s="1">
        <v>90</v>
      </c>
      <c r="K553" s="1">
        <v>60</v>
      </c>
      <c r="L553" s="1">
        <v>0</v>
      </c>
      <c r="M553" s="7" t="s">
        <v>434</v>
      </c>
      <c r="N553" t="s">
        <v>301</v>
      </c>
      <c r="O553" s="168">
        <v>2</v>
      </c>
      <c r="P553">
        <v>2</v>
      </c>
      <c r="Q553">
        <v>1</v>
      </c>
      <c r="R553">
        <v>1</v>
      </c>
      <c r="S553">
        <v>1</v>
      </c>
      <c r="T553">
        <v>0</v>
      </c>
      <c r="U553">
        <v>0</v>
      </c>
      <c r="V553">
        <v>0</v>
      </c>
      <c r="W553">
        <v>0</v>
      </c>
      <c r="X553">
        <v>0</v>
      </c>
      <c r="Y553">
        <v>0</v>
      </c>
      <c r="Z553">
        <v>0</v>
      </c>
      <c r="AA553">
        <v>0</v>
      </c>
      <c r="AB553">
        <v>0</v>
      </c>
      <c r="AC553">
        <v>0</v>
      </c>
      <c r="AD553">
        <v>1</v>
      </c>
    </row>
    <row r="554" spans="1:30" x14ac:dyDescent="0.3">
      <c r="A554" t="s">
        <v>1126</v>
      </c>
      <c r="B554" t="s">
        <v>509</v>
      </c>
      <c r="C554" s="19" t="s">
        <v>335</v>
      </c>
      <c r="D554">
        <v>1</v>
      </c>
      <c r="E554">
        <v>19.563707000000001</v>
      </c>
      <c r="F554">
        <v>17.009485000000002</v>
      </c>
      <c r="G554">
        <v>2.9</v>
      </c>
      <c r="H554">
        <v>2.4</v>
      </c>
      <c r="I554">
        <v>2.9</v>
      </c>
      <c r="J554" s="1">
        <v>90</v>
      </c>
      <c r="K554" s="1">
        <v>-120</v>
      </c>
      <c r="L554" s="1">
        <v>0</v>
      </c>
      <c r="M554" s="7" t="s">
        <v>588</v>
      </c>
      <c r="N554" t="s">
        <v>301</v>
      </c>
      <c r="O554" s="168">
        <v>2</v>
      </c>
      <c r="P554">
        <v>2</v>
      </c>
      <c r="Q554">
        <v>1</v>
      </c>
      <c r="R554">
        <v>1</v>
      </c>
      <c r="S554">
        <v>1</v>
      </c>
      <c r="T554">
        <v>0</v>
      </c>
      <c r="U554">
        <v>0</v>
      </c>
      <c r="V554">
        <v>0</v>
      </c>
      <c r="W554">
        <v>0</v>
      </c>
      <c r="X554">
        <v>0</v>
      </c>
      <c r="Y554">
        <v>0</v>
      </c>
      <c r="Z554">
        <v>0</v>
      </c>
      <c r="AA554">
        <v>0</v>
      </c>
      <c r="AB554">
        <v>0</v>
      </c>
      <c r="AC554">
        <v>0</v>
      </c>
      <c r="AD554">
        <v>1</v>
      </c>
    </row>
    <row r="555" spans="1:30" x14ac:dyDescent="0.3">
      <c r="A555" t="s">
        <v>1127</v>
      </c>
      <c r="B555" t="s">
        <v>509</v>
      </c>
      <c r="C555" s="19" t="s">
        <v>315</v>
      </c>
      <c r="D555">
        <v>1</v>
      </c>
      <c r="E555">
        <v>19.682456999999999</v>
      </c>
      <c r="F555">
        <v>17.215166</v>
      </c>
      <c r="G555">
        <v>2.9</v>
      </c>
      <c r="H555">
        <v>3</v>
      </c>
      <c r="I555">
        <v>2.9</v>
      </c>
      <c r="J555" s="1">
        <v>90</v>
      </c>
      <c r="K555" s="1">
        <v>-30</v>
      </c>
      <c r="L555" s="1">
        <v>0</v>
      </c>
      <c r="M555" s="7" t="s">
        <v>640</v>
      </c>
      <c r="N555" t="s">
        <v>301</v>
      </c>
      <c r="O555" s="168">
        <v>2</v>
      </c>
      <c r="P555">
        <v>2</v>
      </c>
      <c r="Q555">
        <v>1</v>
      </c>
      <c r="R555">
        <v>1</v>
      </c>
      <c r="S555">
        <v>1</v>
      </c>
      <c r="T555">
        <v>0</v>
      </c>
      <c r="U555">
        <v>0</v>
      </c>
      <c r="V555">
        <v>0</v>
      </c>
      <c r="W555">
        <v>0</v>
      </c>
      <c r="X555">
        <v>0</v>
      </c>
      <c r="Y555">
        <v>0</v>
      </c>
      <c r="Z555">
        <v>0</v>
      </c>
      <c r="AA555">
        <v>0</v>
      </c>
      <c r="AB555">
        <v>0</v>
      </c>
      <c r="AC555">
        <v>0</v>
      </c>
      <c r="AD555">
        <v>1</v>
      </c>
    </row>
    <row r="556" spans="1:30" x14ac:dyDescent="0.3">
      <c r="A556" t="s">
        <v>1128</v>
      </c>
      <c r="B556" t="s">
        <v>509</v>
      </c>
      <c r="C556" s="19" t="s">
        <v>335</v>
      </c>
      <c r="D556">
        <v>1</v>
      </c>
      <c r="E556">
        <v>19.563707000000001</v>
      </c>
      <c r="F556">
        <v>17.009485000000002</v>
      </c>
      <c r="G556">
        <v>2.9</v>
      </c>
      <c r="H556">
        <v>0.23749999999999999</v>
      </c>
      <c r="I556">
        <v>2.9</v>
      </c>
      <c r="J556" s="1">
        <v>90</v>
      </c>
      <c r="K556" s="1">
        <v>60</v>
      </c>
      <c r="L556" s="1">
        <v>0</v>
      </c>
      <c r="M556" s="7" t="s">
        <v>593</v>
      </c>
      <c r="N556" t="s">
        <v>301</v>
      </c>
      <c r="O556" s="168">
        <v>2</v>
      </c>
      <c r="P556">
        <v>2</v>
      </c>
      <c r="Q556">
        <v>1</v>
      </c>
      <c r="R556">
        <v>1</v>
      </c>
      <c r="S556">
        <v>1</v>
      </c>
      <c r="T556">
        <v>0</v>
      </c>
      <c r="U556">
        <v>0</v>
      </c>
      <c r="V556">
        <v>0</v>
      </c>
      <c r="W556">
        <v>0</v>
      </c>
      <c r="X556">
        <v>0</v>
      </c>
      <c r="Y556">
        <v>0</v>
      </c>
      <c r="Z556">
        <v>0</v>
      </c>
      <c r="AA556">
        <v>0</v>
      </c>
      <c r="AB556">
        <v>0</v>
      </c>
      <c r="AC556">
        <v>0</v>
      </c>
      <c r="AD556">
        <v>1</v>
      </c>
    </row>
    <row r="557" spans="1:30" x14ac:dyDescent="0.3">
      <c r="A557" t="s">
        <v>1129</v>
      </c>
      <c r="B557" t="s">
        <v>509</v>
      </c>
      <c r="C557" s="19" t="s">
        <v>315</v>
      </c>
      <c r="D557">
        <v>1</v>
      </c>
      <c r="E557">
        <v>22.280532999999998</v>
      </c>
      <c r="F557">
        <v>15.715166</v>
      </c>
      <c r="G557">
        <v>2.9</v>
      </c>
      <c r="H557">
        <v>1.5249999999999999</v>
      </c>
      <c r="I557">
        <v>2.9</v>
      </c>
      <c r="J557" s="1">
        <v>90</v>
      </c>
      <c r="K557" s="1">
        <v>-30</v>
      </c>
      <c r="L557" s="1">
        <v>0</v>
      </c>
      <c r="M557" s="7" t="s">
        <v>384</v>
      </c>
      <c r="N557" t="s">
        <v>301</v>
      </c>
      <c r="O557" s="168">
        <v>2</v>
      </c>
      <c r="P557">
        <v>2</v>
      </c>
      <c r="Q557">
        <v>1</v>
      </c>
      <c r="R557">
        <v>1</v>
      </c>
      <c r="S557">
        <v>1</v>
      </c>
      <c r="T557">
        <v>0</v>
      </c>
      <c r="U557">
        <v>0</v>
      </c>
      <c r="V557">
        <v>0</v>
      </c>
      <c r="W557">
        <v>0</v>
      </c>
      <c r="X557">
        <v>0</v>
      </c>
      <c r="Y557">
        <v>0</v>
      </c>
      <c r="Z557">
        <v>0</v>
      </c>
      <c r="AA557">
        <v>0</v>
      </c>
      <c r="AB557">
        <v>0</v>
      </c>
      <c r="AC557">
        <v>0</v>
      </c>
      <c r="AD557">
        <v>1</v>
      </c>
    </row>
    <row r="558" spans="1:30" x14ac:dyDescent="0.3">
      <c r="A558" t="s">
        <v>1131</v>
      </c>
      <c r="B558" t="s">
        <v>509</v>
      </c>
      <c r="C558" s="19" t="s">
        <v>322</v>
      </c>
      <c r="D558">
        <v>1</v>
      </c>
      <c r="E558">
        <v>19.682456999999999</v>
      </c>
      <c r="F558">
        <v>17.215166</v>
      </c>
      <c r="G558">
        <v>5.8</v>
      </c>
      <c r="H558">
        <v>5.4615689999999999</v>
      </c>
      <c r="I558">
        <v>6.2449440000000003</v>
      </c>
      <c r="J558" s="1">
        <v>0</v>
      </c>
      <c r="K558" s="1">
        <v>180</v>
      </c>
      <c r="L558" s="1">
        <v>0</v>
      </c>
      <c r="M558" s="7" t="s">
        <v>477</v>
      </c>
      <c r="N558" t="s">
        <v>324</v>
      </c>
      <c r="O558" s="168">
        <v>2</v>
      </c>
      <c r="P558">
        <v>2</v>
      </c>
      <c r="Q558">
        <v>1</v>
      </c>
      <c r="R558">
        <v>1</v>
      </c>
      <c r="S558">
        <v>1</v>
      </c>
      <c r="T558">
        <v>0</v>
      </c>
      <c r="U558">
        <v>0</v>
      </c>
      <c r="V558">
        <v>0</v>
      </c>
      <c r="W558">
        <v>0</v>
      </c>
      <c r="X558">
        <v>0</v>
      </c>
      <c r="Y558">
        <v>0</v>
      </c>
      <c r="Z558">
        <v>0</v>
      </c>
      <c r="AA558">
        <v>0</v>
      </c>
      <c r="AB558">
        <v>0</v>
      </c>
      <c r="AC558">
        <v>0</v>
      </c>
      <c r="AD558">
        <v>1</v>
      </c>
    </row>
    <row r="559" spans="1:30" x14ac:dyDescent="0.3">
      <c r="A559" t="s">
        <v>1132</v>
      </c>
      <c r="B559" t="s">
        <v>509</v>
      </c>
      <c r="C559" s="19" t="s">
        <v>299</v>
      </c>
      <c r="D559">
        <v>1</v>
      </c>
      <c r="E559">
        <v>15.913707</v>
      </c>
      <c r="F559">
        <v>10.6875</v>
      </c>
      <c r="G559">
        <v>2.9</v>
      </c>
      <c r="H559">
        <v>3.3078569999999998</v>
      </c>
      <c r="I559">
        <v>2.1199530000000002</v>
      </c>
      <c r="J559" s="1">
        <v>90</v>
      </c>
      <c r="K559" s="1">
        <v>-30</v>
      </c>
      <c r="L559" s="1">
        <v>0</v>
      </c>
      <c r="M559" s="7" t="s">
        <v>10</v>
      </c>
      <c r="N559" t="s">
        <v>316</v>
      </c>
      <c r="O559" s="168">
        <v>2</v>
      </c>
      <c r="P559">
        <v>2</v>
      </c>
      <c r="Q559">
        <v>1</v>
      </c>
      <c r="R559">
        <v>0.5</v>
      </c>
      <c r="S559">
        <v>1</v>
      </c>
      <c r="T559">
        <v>0</v>
      </c>
      <c r="U559">
        <v>0</v>
      </c>
      <c r="V559">
        <v>0</v>
      </c>
      <c r="W559">
        <v>0</v>
      </c>
      <c r="X559">
        <v>0</v>
      </c>
      <c r="Y559">
        <v>0</v>
      </c>
      <c r="Z559">
        <v>0</v>
      </c>
      <c r="AA559">
        <v>0</v>
      </c>
      <c r="AB559">
        <v>0</v>
      </c>
      <c r="AC559">
        <v>0</v>
      </c>
      <c r="AD559">
        <v>1</v>
      </c>
    </row>
    <row r="560" spans="1:30" x14ac:dyDescent="0.3">
      <c r="A560" t="s">
        <v>1134</v>
      </c>
      <c r="B560" t="s">
        <v>509</v>
      </c>
      <c r="C560" s="19" t="s">
        <v>228</v>
      </c>
      <c r="D560">
        <v>1</v>
      </c>
      <c r="E560">
        <v>22.844971999999999</v>
      </c>
      <c r="F560">
        <v>13.642803000000001</v>
      </c>
      <c r="G560">
        <v>2.9</v>
      </c>
      <c r="H560">
        <v>1.325</v>
      </c>
      <c r="I560">
        <v>2.9</v>
      </c>
      <c r="J560" s="1">
        <v>90</v>
      </c>
      <c r="K560" s="1">
        <v>-120</v>
      </c>
      <c r="L560" s="1">
        <v>0</v>
      </c>
      <c r="M560" s="7" t="s">
        <v>499</v>
      </c>
      <c r="N560" t="s">
        <v>301</v>
      </c>
      <c r="O560" s="168">
        <v>2</v>
      </c>
      <c r="P560">
        <v>2</v>
      </c>
      <c r="Q560">
        <v>1</v>
      </c>
      <c r="R560">
        <v>1</v>
      </c>
      <c r="S560">
        <v>1</v>
      </c>
      <c r="T560">
        <v>0</v>
      </c>
      <c r="U560">
        <v>0</v>
      </c>
      <c r="V560">
        <v>0</v>
      </c>
      <c r="W560">
        <v>0</v>
      </c>
      <c r="X560">
        <v>0</v>
      </c>
      <c r="Y560">
        <v>0</v>
      </c>
      <c r="Z560">
        <v>0</v>
      </c>
      <c r="AA560">
        <v>0</v>
      </c>
      <c r="AB560">
        <v>0</v>
      </c>
      <c r="AC560">
        <v>0</v>
      </c>
      <c r="AD560">
        <v>1</v>
      </c>
    </row>
    <row r="561" spans="1:30" x14ac:dyDescent="0.3">
      <c r="A561" t="s">
        <v>1136</v>
      </c>
      <c r="B561" t="s">
        <v>509</v>
      </c>
      <c r="C561" s="19" t="s">
        <v>228</v>
      </c>
      <c r="D561">
        <v>1</v>
      </c>
      <c r="E561">
        <v>22.182472000000001</v>
      </c>
      <c r="F561">
        <v>12.495319</v>
      </c>
      <c r="G561">
        <v>2.9</v>
      </c>
      <c r="H561">
        <v>4.7</v>
      </c>
      <c r="I561">
        <v>2.9</v>
      </c>
      <c r="J561" s="1">
        <v>90</v>
      </c>
      <c r="K561" s="1">
        <v>-120</v>
      </c>
      <c r="L561" s="1">
        <v>0</v>
      </c>
      <c r="M561" s="7" t="s">
        <v>507</v>
      </c>
      <c r="N561" t="s">
        <v>301</v>
      </c>
      <c r="O561" s="168">
        <v>2</v>
      </c>
      <c r="P561">
        <v>2</v>
      </c>
      <c r="Q561">
        <v>1</v>
      </c>
      <c r="R561">
        <v>1</v>
      </c>
      <c r="S561">
        <v>1</v>
      </c>
      <c r="T561">
        <v>0</v>
      </c>
      <c r="U561">
        <v>0</v>
      </c>
      <c r="V561">
        <v>0</v>
      </c>
      <c r="W561">
        <v>0</v>
      </c>
      <c r="X561">
        <v>0</v>
      </c>
      <c r="Y561">
        <v>0</v>
      </c>
      <c r="Z561">
        <v>0</v>
      </c>
      <c r="AA561">
        <v>0</v>
      </c>
      <c r="AB561">
        <v>0</v>
      </c>
      <c r="AC561">
        <v>0</v>
      </c>
      <c r="AD561">
        <v>1</v>
      </c>
    </row>
    <row r="562" spans="1:30" x14ac:dyDescent="0.3">
      <c r="A562" t="s">
        <v>1138</v>
      </c>
      <c r="B562" t="s">
        <v>434</v>
      </c>
      <c r="C562" s="19" t="s">
        <v>322</v>
      </c>
      <c r="D562">
        <v>1</v>
      </c>
      <c r="E562">
        <v>11.695311</v>
      </c>
      <c r="F562">
        <v>18.781023999999999</v>
      </c>
      <c r="G562">
        <v>5.8</v>
      </c>
      <c r="H562">
        <v>6.5197929999999999</v>
      </c>
      <c r="I562">
        <v>5.786994</v>
      </c>
      <c r="J562" s="1">
        <v>0</v>
      </c>
      <c r="K562" s="1">
        <v>180</v>
      </c>
      <c r="L562" s="1">
        <v>0</v>
      </c>
      <c r="M562" s="7" t="s">
        <v>712</v>
      </c>
      <c r="N562" t="s">
        <v>324</v>
      </c>
      <c r="O562" s="168">
        <v>2</v>
      </c>
      <c r="P562">
        <v>2</v>
      </c>
      <c r="Q562">
        <v>1</v>
      </c>
      <c r="R562">
        <v>1</v>
      </c>
      <c r="S562">
        <v>1</v>
      </c>
      <c r="T562">
        <v>0</v>
      </c>
      <c r="U562">
        <v>0</v>
      </c>
      <c r="V562">
        <v>0</v>
      </c>
      <c r="W562">
        <v>0</v>
      </c>
      <c r="X562">
        <v>0</v>
      </c>
      <c r="Y562">
        <v>0</v>
      </c>
      <c r="Z562">
        <v>0</v>
      </c>
      <c r="AA562">
        <v>0</v>
      </c>
      <c r="AB562">
        <v>0</v>
      </c>
      <c r="AC562">
        <v>0</v>
      </c>
      <c r="AD562">
        <v>1</v>
      </c>
    </row>
    <row r="563" spans="1:30" x14ac:dyDescent="0.3">
      <c r="A563" t="s">
        <v>1139</v>
      </c>
      <c r="B563" t="s">
        <v>434</v>
      </c>
      <c r="C563" s="19" t="s">
        <v>308</v>
      </c>
      <c r="D563">
        <v>1</v>
      </c>
      <c r="E563">
        <v>11.695311</v>
      </c>
      <c r="F563">
        <v>18.781023999999999</v>
      </c>
      <c r="G563">
        <v>2.9</v>
      </c>
      <c r="H563">
        <v>6.5197929999999999</v>
      </c>
      <c r="I563">
        <v>5.786994</v>
      </c>
      <c r="J563" s="1">
        <v>0</v>
      </c>
      <c r="K563" s="1">
        <v>180</v>
      </c>
      <c r="L563" s="1">
        <v>0</v>
      </c>
      <c r="M563" s="7" t="s">
        <v>355</v>
      </c>
      <c r="N563" t="s">
        <v>324</v>
      </c>
      <c r="O563" s="168">
        <v>2</v>
      </c>
      <c r="P563">
        <v>2</v>
      </c>
      <c r="Q563">
        <v>1</v>
      </c>
      <c r="R563">
        <v>1</v>
      </c>
      <c r="S563">
        <v>1</v>
      </c>
      <c r="T563">
        <v>0</v>
      </c>
      <c r="U563">
        <v>0</v>
      </c>
      <c r="V563">
        <v>0</v>
      </c>
      <c r="W563">
        <v>0</v>
      </c>
      <c r="X563">
        <v>0</v>
      </c>
      <c r="Y563">
        <v>0</v>
      </c>
      <c r="Z563">
        <v>0</v>
      </c>
      <c r="AA563">
        <v>0</v>
      </c>
      <c r="AB563">
        <v>0</v>
      </c>
      <c r="AC563">
        <v>0</v>
      </c>
      <c r="AD563">
        <v>1</v>
      </c>
    </row>
    <row r="564" spans="1:30" x14ac:dyDescent="0.3">
      <c r="A564" t="s">
        <v>1140</v>
      </c>
      <c r="B564" t="s">
        <v>434</v>
      </c>
      <c r="C564" s="19" t="s">
        <v>228</v>
      </c>
      <c r="D564">
        <v>1</v>
      </c>
      <c r="E564">
        <v>15.913707</v>
      </c>
      <c r="F564">
        <v>10.6875</v>
      </c>
      <c r="G564">
        <v>2.9</v>
      </c>
      <c r="H564">
        <v>4.9000000000000004</v>
      </c>
      <c r="I564">
        <v>2.9</v>
      </c>
      <c r="J564" s="1">
        <v>90</v>
      </c>
      <c r="K564" s="1">
        <v>60</v>
      </c>
      <c r="L564" s="1">
        <v>0</v>
      </c>
      <c r="M564" s="7" t="s">
        <v>509</v>
      </c>
      <c r="N564" t="s">
        <v>301</v>
      </c>
      <c r="O564" s="168">
        <v>2</v>
      </c>
      <c r="P564">
        <v>2</v>
      </c>
      <c r="Q564">
        <v>1</v>
      </c>
      <c r="R564">
        <v>1</v>
      </c>
      <c r="S564">
        <v>1</v>
      </c>
      <c r="T564">
        <v>0</v>
      </c>
      <c r="U564">
        <v>0</v>
      </c>
      <c r="V564">
        <v>0</v>
      </c>
      <c r="W564">
        <v>0</v>
      </c>
      <c r="X564">
        <v>0</v>
      </c>
      <c r="Y564">
        <v>0</v>
      </c>
      <c r="Z564">
        <v>0</v>
      </c>
      <c r="AA564">
        <v>0</v>
      </c>
      <c r="AB564">
        <v>0</v>
      </c>
      <c r="AC564">
        <v>0</v>
      </c>
      <c r="AD564">
        <v>1</v>
      </c>
    </row>
    <row r="565" spans="1:30" x14ac:dyDescent="0.3">
      <c r="A565" t="s">
        <v>1141</v>
      </c>
      <c r="B565" t="s">
        <v>434</v>
      </c>
      <c r="C565" s="19" t="s">
        <v>315</v>
      </c>
      <c r="D565">
        <v>1</v>
      </c>
      <c r="E565">
        <v>11.695311</v>
      </c>
      <c r="F565">
        <v>18.781023999999999</v>
      </c>
      <c r="G565">
        <v>2.9</v>
      </c>
      <c r="H565">
        <v>2.7</v>
      </c>
      <c r="I565">
        <v>2.9</v>
      </c>
      <c r="J565" s="1">
        <v>90</v>
      </c>
      <c r="K565" s="1">
        <v>150</v>
      </c>
      <c r="L565" s="1">
        <v>0</v>
      </c>
      <c r="M565" s="7" t="s">
        <v>407</v>
      </c>
      <c r="N565" t="s">
        <v>301</v>
      </c>
      <c r="O565" s="168">
        <v>2</v>
      </c>
      <c r="P565">
        <v>2</v>
      </c>
      <c r="Q565">
        <v>1</v>
      </c>
      <c r="R565">
        <v>1</v>
      </c>
      <c r="S565">
        <v>1</v>
      </c>
      <c r="T565">
        <v>0</v>
      </c>
      <c r="U565">
        <v>0</v>
      </c>
      <c r="V565">
        <v>0</v>
      </c>
      <c r="W565">
        <v>0</v>
      </c>
      <c r="X565">
        <v>0</v>
      </c>
      <c r="Y565">
        <v>0</v>
      </c>
      <c r="Z565">
        <v>0</v>
      </c>
      <c r="AA565">
        <v>0</v>
      </c>
      <c r="AB565">
        <v>0</v>
      </c>
      <c r="AC565">
        <v>0</v>
      </c>
      <c r="AD565">
        <v>1</v>
      </c>
    </row>
    <row r="566" spans="1:30" x14ac:dyDescent="0.3">
      <c r="A566" t="s">
        <v>1142</v>
      </c>
      <c r="B566" t="s">
        <v>434</v>
      </c>
      <c r="C566" s="19" t="s">
        <v>335</v>
      </c>
      <c r="D566">
        <v>1</v>
      </c>
      <c r="E566">
        <v>9.2453109999999992</v>
      </c>
      <c r="F566">
        <v>14.5375</v>
      </c>
      <c r="G566">
        <v>2.9</v>
      </c>
      <c r="H566">
        <v>4.9000000000000004</v>
      </c>
      <c r="I566">
        <v>2.9</v>
      </c>
      <c r="J566" s="1">
        <v>90</v>
      </c>
      <c r="K566" s="1">
        <v>60</v>
      </c>
      <c r="L566" s="1">
        <v>0</v>
      </c>
      <c r="M566" s="7" t="s">
        <v>548</v>
      </c>
      <c r="N566" t="s">
        <v>301</v>
      </c>
      <c r="O566" s="168">
        <v>2</v>
      </c>
      <c r="P566">
        <v>2</v>
      </c>
      <c r="Q566">
        <v>1</v>
      </c>
      <c r="R566">
        <v>1</v>
      </c>
      <c r="S566">
        <v>1</v>
      </c>
      <c r="T566">
        <v>0</v>
      </c>
      <c r="U566">
        <v>0</v>
      </c>
      <c r="V566">
        <v>0</v>
      </c>
      <c r="W566">
        <v>0</v>
      </c>
      <c r="X566">
        <v>0</v>
      </c>
      <c r="Y566">
        <v>0</v>
      </c>
      <c r="Z566">
        <v>0</v>
      </c>
      <c r="AA566">
        <v>0</v>
      </c>
      <c r="AB566">
        <v>0</v>
      </c>
      <c r="AC566">
        <v>0</v>
      </c>
      <c r="AD566">
        <v>1</v>
      </c>
    </row>
    <row r="567" spans="1:30" x14ac:dyDescent="0.3">
      <c r="A567" t="s">
        <v>1143</v>
      </c>
      <c r="B567" t="s">
        <v>434</v>
      </c>
      <c r="C567" s="19" t="s">
        <v>315</v>
      </c>
      <c r="D567">
        <v>1</v>
      </c>
      <c r="E567">
        <v>14.033580000000001</v>
      </c>
      <c r="F567">
        <v>17.431024000000001</v>
      </c>
      <c r="G567">
        <v>2.9</v>
      </c>
      <c r="H567">
        <v>1.5249999999999999</v>
      </c>
      <c r="I567">
        <v>2.9</v>
      </c>
      <c r="J567" s="1">
        <v>90</v>
      </c>
      <c r="K567" s="1">
        <v>-30</v>
      </c>
      <c r="L567" s="1">
        <v>0</v>
      </c>
      <c r="M567" s="7" t="s">
        <v>361</v>
      </c>
      <c r="N567" t="s">
        <v>301</v>
      </c>
      <c r="O567" s="168">
        <v>2</v>
      </c>
      <c r="P567">
        <v>2</v>
      </c>
      <c r="Q567">
        <v>1</v>
      </c>
      <c r="R567">
        <v>1</v>
      </c>
      <c r="S567">
        <v>1</v>
      </c>
      <c r="T567">
        <v>0</v>
      </c>
      <c r="U567">
        <v>0</v>
      </c>
      <c r="V567">
        <v>0</v>
      </c>
      <c r="W567">
        <v>0</v>
      </c>
      <c r="X567">
        <v>0</v>
      </c>
      <c r="Y567">
        <v>0</v>
      </c>
      <c r="Z567">
        <v>0</v>
      </c>
      <c r="AA567">
        <v>0</v>
      </c>
      <c r="AB567">
        <v>0</v>
      </c>
      <c r="AC567">
        <v>0</v>
      </c>
      <c r="AD567">
        <v>1</v>
      </c>
    </row>
    <row r="568" spans="1:30" x14ac:dyDescent="0.3">
      <c r="A568" t="s">
        <v>1145</v>
      </c>
      <c r="B568" t="s">
        <v>434</v>
      </c>
      <c r="C568" s="19" t="s">
        <v>315</v>
      </c>
      <c r="D568">
        <v>1</v>
      </c>
      <c r="E568">
        <v>15.354269</v>
      </c>
      <c r="F568">
        <v>16.668524000000001</v>
      </c>
      <c r="G568">
        <v>2.9</v>
      </c>
      <c r="H568">
        <v>3.4750000000000001</v>
      </c>
      <c r="I568">
        <v>2.9</v>
      </c>
      <c r="J568" s="1">
        <v>90</v>
      </c>
      <c r="K568" s="1">
        <v>-30</v>
      </c>
      <c r="L568" s="1">
        <v>0</v>
      </c>
      <c r="M568" s="7" t="s">
        <v>588</v>
      </c>
      <c r="N568" t="s">
        <v>301</v>
      </c>
      <c r="O568" s="168">
        <v>2</v>
      </c>
      <c r="P568">
        <v>2</v>
      </c>
      <c r="Q568">
        <v>1</v>
      </c>
      <c r="R568">
        <v>1</v>
      </c>
      <c r="S568">
        <v>1</v>
      </c>
      <c r="T568">
        <v>0</v>
      </c>
      <c r="U568">
        <v>0</v>
      </c>
      <c r="V568">
        <v>0</v>
      </c>
      <c r="W568">
        <v>0</v>
      </c>
      <c r="X568">
        <v>0</v>
      </c>
      <c r="Y568">
        <v>0</v>
      </c>
      <c r="Z568">
        <v>0</v>
      </c>
      <c r="AA568">
        <v>0</v>
      </c>
      <c r="AB568">
        <v>0</v>
      </c>
      <c r="AC568">
        <v>0</v>
      </c>
      <c r="AD568">
        <v>1</v>
      </c>
    </row>
    <row r="569" spans="1:30" x14ac:dyDescent="0.3">
      <c r="A569" t="s">
        <v>1146</v>
      </c>
      <c r="B569" t="s">
        <v>434</v>
      </c>
      <c r="C569" s="19" t="s">
        <v>299</v>
      </c>
      <c r="D569">
        <v>1</v>
      </c>
      <c r="E569">
        <v>9.2453109999999992</v>
      </c>
      <c r="F569">
        <v>14.5375</v>
      </c>
      <c r="G569">
        <v>2.9</v>
      </c>
      <c r="H569">
        <v>5.6422970000000001</v>
      </c>
      <c r="I569">
        <v>2.1250209999999998</v>
      </c>
      <c r="J569" s="1">
        <v>90</v>
      </c>
      <c r="K569" s="1">
        <v>-30</v>
      </c>
      <c r="L569" s="1">
        <v>0</v>
      </c>
      <c r="M569" s="7" t="s">
        <v>10</v>
      </c>
      <c r="N569" t="s">
        <v>316</v>
      </c>
      <c r="O569" s="168">
        <v>2</v>
      </c>
      <c r="P569">
        <v>2</v>
      </c>
      <c r="Q569">
        <v>1</v>
      </c>
      <c r="R569">
        <v>0.5</v>
      </c>
      <c r="S569">
        <v>1</v>
      </c>
      <c r="T569">
        <v>0</v>
      </c>
      <c r="U569">
        <v>0</v>
      </c>
      <c r="V569">
        <v>0</v>
      </c>
      <c r="W569">
        <v>0</v>
      </c>
      <c r="X569">
        <v>0</v>
      </c>
      <c r="Y569">
        <v>0</v>
      </c>
      <c r="Z569">
        <v>0</v>
      </c>
      <c r="AA569">
        <v>0</v>
      </c>
      <c r="AB569">
        <v>0</v>
      </c>
      <c r="AC569">
        <v>0</v>
      </c>
      <c r="AD569">
        <v>1</v>
      </c>
    </row>
    <row r="570" spans="1:30" x14ac:dyDescent="0.3">
      <c r="A570" t="s">
        <v>1148</v>
      </c>
      <c r="B570" t="s">
        <v>658</v>
      </c>
      <c r="C570" s="19" t="s">
        <v>299</v>
      </c>
      <c r="D570">
        <v>1</v>
      </c>
      <c r="E570">
        <v>33.281410999999999</v>
      </c>
      <c r="F570">
        <v>5.0192459999999999</v>
      </c>
      <c r="G570">
        <v>5.8</v>
      </c>
      <c r="H570">
        <v>2</v>
      </c>
      <c r="I570">
        <v>2.9</v>
      </c>
      <c r="J570" s="1">
        <v>90</v>
      </c>
      <c r="K570" s="1">
        <v>150</v>
      </c>
      <c r="L570" s="1">
        <v>0</v>
      </c>
      <c r="M570" s="7" t="s">
        <v>970</v>
      </c>
      <c r="N570" t="s">
        <v>301</v>
      </c>
      <c r="O570" s="168">
        <v>2</v>
      </c>
      <c r="P570">
        <v>2</v>
      </c>
      <c r="Q570">
        <v>1</v>
      </c>
      <c r="R570">
        <v>1</v>
      </c>
      <c r="S570">
        <v>1</v>
      </c>
      <c r="T570">
        <v>0</v>
      </c>
      <c r="U570">
        <v>0</v>
      </c>
      <c r="V570">
        <v>0</v>
      </c>
      <c r="W570">
        <v>0</v>
      </c>
      <c r="X570">
        <v>0</v>
      </c>
      <c r="Y570">
        <v>0</v>
      </c>
      <c r="Z570">
        <v>0</v>
      </c>
      <c r="AA570">
        <v>0</v>
      </c>
      <c r="AB570">
        <v>0</v>
      </c>
      <c r="AC570">
        <v>0</v>
      </c>
      <c r="AD570">
        <v>1</v>
      </c>
    </row>
    <row r="571" spans="1:30" x14ac:dyDescent="0.3">
      <c r="A571" t="s">
        <v>1150</v>
      </c>
      <c r="B571" t="s">
        <v>658</v>
      </c>
      <c r="C571" s="19" t="s">
        <v>335</v>
      </c>
      <c r="D571">
        <v>1</v>
      </c>
      <c r="E571">
        <v>33.474359999999997</v>
      </c>
      <c r="F571">
        <v>9.3534439999999996</v>
      </c>
      <c r="G571">
        <v>5.8</v>
      </c>
      <c r="H571">
        <v>1.25</v>
      </c>
      <c r="I571">
        <v>2.9</v>
      </c>
      <c r="J571" s="1">
        <v>90</v>
      </c>
      <c r="K571" s="1">
        <v>-120</v>
      </c>
      <c r="L571" s="1">
        <v>0</v>
      </c>
      <c r="M571" s="7" t="s">
        <v>426</v>
      </c>
      <c r="N571" t="s">
        <v>301</v>
      </c>
      <c r="O571" s="168">
        <v>2</v>
      </c>
      <c r="P571">
        <v>2</v>
      </c>
      <c r="Q571">
        <v>1</v>
      </c>
      <c r="R571">
        <v>1</v>
      </c>
      <c r="S571">
        <v>1</v>
      </c>
      <c r="T571">
        <v>0</v>
      </c>
      <c r="U571">
        <v>0</v>
      </c>
      <c r="V571">
        <v>0</v>
      </c>
      <c r="W571">
        <v>0</v>
      </c>
      <c r="X571">
        <v>0</v>
      </c>
      <c r="Y571">
        <v>0</v>
      </c>
      <c r="Z571">
        <v>0</v>
      </c>
      <c r="AA571">
        <v>0</v>
      </c>
      <c r="AB571">
        <v>0</v>
      </c>
      <c r="AC571">
        <v>0</v>
      </c>
      <c r="AD571">
        <v>1</v>
      </c>
    </row>
    <row r="572" spans="1:30" x14ac:dyDescent="0.3">
      <c r="A572" t="s">
        <v>1152</v>
      </c>
      <c r="B572" t="s">
        <v>658</v>
      </c>
      <c r="C572" s="19" t="s">
        <v>322</v>
      </c>
      <c r="D572">
        <v>1</v>
      </c>
      <c r="E572">
        <v>33.474359999999997</v>
      </c>
      <c r="F572">
        <v>9.3534439999999996</v>
      </c>
      <c r="G572">
        <v>8.6999999999999993</v>
      </c>
      <c r="H572">
        <v>2.5489220000000001</v>
      </c>
      <c r="I572">
        <v>3.0208849999999998</v>
      </c>
      <c r="J572" s="1">
        <v>0</v>
      </c>
      <c r="K572" s="1">
        <v>180</v>
      </c>
      <c r="L572" s="1">
        <v>0</v>
      </c>
      <c r="M572" s="7" t="s">
        <v>10</v>
      </c>
      <c r="N572" t="s">
        <v>485</v>
      </c>
      <c r="O572" s="168">
        <v>2</v>
      </c>
      <c r="P572">
        <v>2</v>
      </c>
      <c r="Q572">
        <v>1</v>
      </c>
      <c r="R572">
        <v>0</v>
      </c>
      <c r="S572">
        <v>1</v>
      </c>
      <c r="T572">
        <v>0</v>
      </c>
      <c r="U572">
        <v>0</v>
      </c>
      <c r="V572">
        <v>0</v>
      </c>
      <c r="W572">
        <v>0</v>
      </c>
      <c r="X572">
        <v>0</v>
      </c>
      <c r="Y572">
        <v>0</v>
      </c>
      <c r="Z572">
        <v>0</v>
      </c>
      <c r="AA572">
        <v>0</v>
      </c>
      <c r="AB572">
        <v>0</v>
      </c>
      <c r="AC572">
        <v>0</v>
      </c>
      <c r="AD572">
        <v>1</v>
      </c>
    </row>
    <row r="573" spans="1:30" x14ac:dyDescent="0.3">
      <c r="A573" t="s">
        <v>1153</v>
      </c>
      <c r="B573" t="s">
        <v>658</v>
      </c>
      <c r="C573" s="19" t="s">
        <v>335</v>
      </c>
      <c r="D573">
        <v>1</v>
      </c>
      <c r="E573">
        <v>31.54936</v>
      </c>
      <c r="F573">
        <v>6.0192459999999999</v>
      </c>
      <c r="G573">
        <v>5.8</v>
      </c>
      <c r="H573">
        <v>2.6</v>
      </c>
      <c r="I573">
        <v>2.9</v>
      </c>
      <c r="J573" s="1">
        <v>90</v>
      </c>
      <c r="K573" s="1">
        <v>60</v>
      </c>
      <c r="L573" s="1">
        <v>0</v>
      </c>
      <c r="M573" s="7" t="s">
        <v>747</v>
      </c>
      <c r="N573" t="s">
        <v>301</v>
      </c>
      <c r="O573" s="168">
        <v>2</v>
      </c>
      <c r="P573">
        <v>2</v>
      </c>
      <c r="Q573">
        <v>1</v>
      </c>
      <c r="R573">
        <v>1</v>
      </c>
      <c r="S573">
        <v>1</v>
      </c>
      <c r="T573">
        <v>0</v>
      </c>
      <c r="U573">
        <v>0</v>
      </c>
      <c r="V573">
        <v>0</v>
      </c>
      <c r="W573">
        <v>0</v>
      </c>
      <c r="X573">
        <v>0</v>
      </c>
      <c r="Y573">
        <v>0</v>
      </c>
      <c r="Z573">
        <v>0</v>
      </c>
      <c r="AA573">
        <v>0</v>
      </c>
      <c r="AB573">
        <v>0</v>
      </c>
      <c r="AC573">
        <v>0</v>
      </c>
      <c r="AD573">
        <v>1</v>
      </c>
    </row>
    <row r="574" spans="1:30" x14ac:dyDescent="0.3">
      <c r="A574" t="s">
        <v>1155</v>
      </c>
      <c r="B574" t="s">
        <v>658</v>
      </c>
      <c r="C574" s="19" t="s">
        <v>308</v>
      </c>
      <c r="D574">
        <v>1</v>
      </c>
      <c r="E574">
        <v>33.474359999999997</v>
      </c>
      <c r="F574">
        <v>9.3534439999999996</v>
      </c>
      <c r="G574">
        <v>5.8</v>
      </c>
      <c r="H574">
        <v>2.5489220000000001</v>
      </c>
      <c r="I574">
        <v>3.0208849999999998</v>
      </c>
      <c r="J574" s="1">
        <v>0</v>
      </c>
      <c r="K574" s="1">
        <v>180</v>
      </c>
      <c r="L574" s="1">
        <v>0</v>
      </c>
      <c r="M574" s="7" t="s">
        <v>418</v>
      </c>
      <c r="N574" t="s">
        <v>324</v>
      </c>
      <c r="O574" s="168">
        <v>2</v>
      </c>
      <c r="P574">
        <v>2</v>
      </c>
      <c r="Q574">
        <v>1</v>
      </c>
      <c r="R574">
        <v>1</v>
      </c>
      <c r="S574">
        <v>1</v>
      </c>
      <c r="T574">
        <v>0</v>
      </c>
      <c r="U574">
        <v>0</v>
      </c>
      <c r="V574">
        <v>0</v>
      </c>
      <c r="W574">
        <v>0</v>
      </c>
      <c r="X574">
        <v>0</v>
      </c>
      <c r="Y574">
        <v>0</v>
      </c>
      <c r="Z574">
        <v>0</v>
      </c>
      <c r="AA574">
        <v>0</v>
      </c>
      <c r="AB574">
        <v>0</v>
      </c>
      <c r="AC574">
        <v>0</v>
      </c>
      <c r="AD574">
        <v>1</v>
      </c>
    </row>
    <row r="575" spans="1:30" x14ac:dyDescent="0.3">
      <c r="A575" t="s">
        <v>1156</v>
      </c>
      <c r="B575" t="s">
        <v>658</v>
      </c>
      <c r="C575" s="19" t="s">
        <v>228</v>
      </c>
      <c r="D575">
        <v>1</v>
      </c>
      <c r="E575">
        <v>34.168911000000001</v>
      </c>
      <c r="F575">
        <v>6.5564410000000004</v>
      </c>
      <c r="G575">
        <v>5.8</v>
      </c>
      <c r="H575">
        <v>1.7749999999999999</v>
      </c>
      <c r="I575">
        <v>2.9</v>
      </c>
      <c r="J575" s="1">
        <v>90</v>
      </c>
      <c r="K575" s="1">
        <v>-120</v>
      </c>
      <c r="L575" s="1">
        <v>0</v>
      </c>
      <c r="M575" s="7" t="s">
        <v>972</v>
      </c>
      <c r="N575" t="s">
        <v>301</v>
      </c>
      <c r="O575" s="168">
        <v>2</v>
      </c>
      <c r="P575">
        <v>2</v>
      </c>
      <c r="Q575">
        <v>1</v>
      </c>
      <c r="R575">
        <v>1</v>
      </c>
      <c r="S575">
        <v>1</v>
      </c>
      <c r="T575">
        <v>0</v>
      </c>
      <c r="U575">
        <v>0</v>
      </c>
      <c r="V575">
        <v>0</v>
      </c>
      <c r="W575">
        <v>0</v>
      </c>
      <c r="X575">
        <v>0</v>
      </c>
      <c r="Y575">
        <v>0</v>
      </c>
      <c r="Z575">
        <v>0</v>
      </c>
      <c r="AA575">
        <v>0</v>
      </c>
      <c r="AB575">
        <v>0</v>
      </c>
      <c r="AC575">
        <v>0</v>
      </c>
      <c r="AD575">
        <v>1</v>
      </c>
    </row>
    <row r="576" spans="1:30" x14ac:dyDescent="0.3">
      <c r="A576" t="s">
        <v>1157</v>
      </c>
      <c r="B576" t="s">
        <v>658</v>
      </c>
      <c r="C576" s="19" t="s">
        <v>315</v>
      </c>
      <c r="D576">
        <v>1</v>
      </c>
      <c r="E576">
        <v>33.799120000000002</v>
      </c>
      <c r="F576">
        <v>9.1659439999999996</v>
      </c>
      <c r="G576">
        <v>5.8</v>
      </c>
      <c r="H576">
        <v>0.375</v>
      </c>
      <c r="I576">
        <v>2.9</v>
      </c>
      <c r="J576" s="1">
        <v>90</v>
      </c>
      <c r="K576" s="1">
        <v>150</v>
      </c>
      <c r="L576" s="1">
        <v>0</v>
      </c>
      <c r="M576" s="7" t="s">
        <v>861</v>
      </c>
      <c r="N576" t="s">
        <v>301</v>
      </c>
      <c r="O576" s="168">
        <v>2</v>
      </c>
      <c r="P576">
        <v>2</v>
      </c>
      <c r="Q576">
        <v>1</v>
      </c>
      <c r="R576">
        <v>1</v>
      </c>
      <c r="S576">
        <v>1</v>
      </c>
      <c r="T576">
        <v>0</v>
      </c>
      <c r="U576">
        <v>0</v>
      </c>
      <c r="V576">
        <v>0</v>
      </c>
      <c r="W576">
        <v>0</v>
      </c>
      <c r="X576">
        <v>0</v>
      </c>
      <c r="Y576">
        <v>0</v>
      </c>
      <c r="Z576">
        <v>0</v>
      </c>
      <c r="AA576">
        <v>0</v>
      </c>
      <c r="AB576">
        <v>0</v>
      </c>
      <c r="AC576">
        <v>0</v>
      </c>
      <c r="AD576">
        <v>1</v>
      </c>
    </row>
    <row r="577" spans="1:30" x14ac:dyDescent="0.3">
      <c r="A577" t="s">
        <v>1158</v>
      </c>
      <c r="B577" t="s">
        <v>658</v>
      </c>
      <c r="C577" s="19" t="s">
        <v>315</v>
      </c>
      <c r="D577">
        <v>1</v>
      </c>
      <c r="E577">
        <v>35.206411000000003</v>
      </c>
      <c r="F577">
        <v>8.3534439999999996</v>
      </c>
      <c r="G577">
        <v>5.8</v>
      </c>
      <c r="H577">
        <v>1.625</v>
      </c>
      <c r="I577">
        <v>2.9</v>
      </c>
      <c r="J577" s="1">
        <v>90</v>
      </c>
      <c r="K577" s="1">
        <v>150</v>
      </c>
      <c r="L577" s="1">
        <v>0</v>
      </c>
      <c r="M577" s="7" t="s">
        <v>986</v>
      </c>
      <c r="N577" t="s">
        <v>301</v>
      </c>
      <c r="O577" s="168">
        <v>2</v>
      </c>
      <c r="P577">
        <v>2</v>
      </c>
      <c r="Q577">
        <v>1</v>
      </c>
      <c r="R577">
        <v>1</v>
      </c>
      <c r="S577">
        <v>1</v>
      </c>
      <c r="T577">
        <v>0</v>
      </c>
      <c r="U577">
        <v>0</v>
      </c>
      <c r="V577">
        <v>0</v>
      </c>
      <c r="W577">
        <v>0</v>
      </c>
      <c r="X577">
        <v>0</v>
      </c>
      <c r="Y577">
        <v>0</v>
      </c>
      <c r="Z577">
        <v>0</v>
      </c>
      <c r="AA577">
        <v>0</v>
      </c>
      <c r="AB577">
        <v>0</v>
      </c>
      <c r="AC577">
        <v>0</v>
      </c>
      <c r="AD577">
        <v>1</v>
      </c>
    </row>
    <row r="578" spans="1:30" x14ac:dyDescent="0.3">
      <c r="A578" t="s">
        <v>1160</v>
      </c>
      <c r="B578" t="s">
        <v>658</v>
      </c>
      <c r="C578" s="19" t="s">
        <v>228</v>
      </c>
      <c r="D578">
        <v>1</v>
      </c>
      <c r="E578">
        <v>35.206411000000003</v>
      </c>
      <c r="F578">
        <v>8.3534439999999996</v>
      </c>
      <c r="G578">
        <v>5.8</v>
      </c>
      <c r="H578">
        <v>2.0750000000000002</v>
      </c>
      <c r="I578">
        <v>2.9</v>
      </c>
      <c r="J578" s="1">
        <v>90</v>
      </c>
      <c r="K578" s="1">
        <v>60</v>
      </c>
      <c r="L578" s="1">
        <v>0</v>
      </c>
      <c r="M578" s="7" t="s">
        <v>945</v>
      </c>
      <c r="N578" t="s">
        <v>301</v>
      </c>
      <c r="O578" s="168">
        <v>2</v>
      </c>
      <c r="P578">
        <v>2</v>
      </c>
      <c r="Q578">
        <v>1</v>
      </c>
      <c r="R578">
        <v>1</v>
      </c>
      <c r="S578">
        <v>1</v>
      </c>
      <c r="T578">
        <v>0</v>
      </c>
      <c r="U578">
        <v>0</v>
      </c>
      <c r="V578">
        <v>0</v>
      </c>
      <c r="W578">
        <v>0</v>
      </c>
      <c r="X578">
        <v>0</v>
      </c>
      <c r="Y578">
        <v>0</v>
      </c>
      <c r="Z578">
        <v>0</v>
      </c>
      <c r="AA578">
        <v>0</v>
      </c>
      <c r="AB578">
        <v>0</v>
      </c>
      <c r="AC578">
        <v>0</v>
      </c>
      <c r="AD578">
        <v>1</v>
      </c>
    </row>
    <row r="579" spans="1:30" x14ac:dyDescent="0.3">
      <c r="A579" t="s">
        <v>1162</v>
      </c>
      <c r="B579" t="s">
        <v>729</v>
      </c>
      <c r="C579" s="19" t="s">
        <v>308</v>
      </c>
      <c r="D579">
        <v>1</v>
      </c>
      <c r="E579">
        <v>19.563707000000001</v>
      </c>
      <c r="F579">
        <v>17.009485000000002</v>
      </c>
      <c r="G579">
        <v>5.8</v>
      </c>
      <c r="H579">
        <v>3.6994229999999999</v>
      </c>
      <c r="I579">
        <v>3.7597079999999998</v>
      </c>
      <c r="J579" s="1">
        <v>180</v>
      </c>
      <c r="K579" s="1">
        <v>180</v>
      </c>
      <c r="L579" s="1">
        <v>0</v>
      </c>
      <c r="M579" s="7" t="s">
        <v>593</v>
      </c>
      <c r="N579" t="s">
        <v>324</v>
      </c>
      <c r="O579" s="168">
        <v>2</v>
      </c>
      <c r="P579">
        <v>2</v>
      </c>
      <c r="Q579">
        <v>1</v>
      </c>
      <c r="R579">
        <v>1</v>
      </c>
      <c r="S579">
        <v>1</v>
      </c>
      <c r="T579">
        <v>0</v>
      </c>
      <c r="U579">
        <v>0</v>
      </c>
      <c r="V579">
        <v>0</v>
      </c>
      <c r="W579">
        <v>0</v>
      </c>
      <c r="X579">
        <v>0</v>
      </c>
      <c r="Y579">
        <v>0</v>
      </c>
      <c r="Z579">
        <v>0</v>
      </c>
      <c r="AA579">
        <v>0</v>
      </c>
      <c r="AB579">
        <v>0</v>
      </c>
      <c r="AC579">
        <v>0</v>
      </c>
      <c r="AD579">
        <v>1</v>
      </c>
    </row>
    <row r="580" spans="1:30" x14ac:dyDescent="0.3">
      <c r="A580" t="s">
        <v>1163</v>
      </c>
      <c r="B580" t="s">
        <v>729</v>
      </c>
      <c r="C580" s="19" t="s">
        <v>335</v>
      </c>
      <c r="D580">
        <v>1</v>
      </c>
      <c r="E580">
        <v>17.950679000000001</v>
      </c>
      <c r="F580">
        <v>20.365639000000002</v>
      </c>
      <c r="G580">
        <v>5.8</v>
      </c>
      <c r="H580">
        <v>2.15</v>
      </c>
      <c r="I580">
        <v>2.9</v>
      </c>
      <c r="J580" s="1">
        <v>90</v>
      </c>
      <c r="K580" s="1">
        <v>60</v>
      </c>
      <c r="L580" s="1">
        <v>0</v>
      </c>
      <c r="M580" s="7" t="s">
        <v>715</v>
      </c>
      <c r="N580" t="s">
        <v>301</v>
      </c>
      <c r="O580" s="168">
        <v>2</v>
      </c>
      <c r="P580">
        <v>2</v>
      </c>
      <c r="Q580">
        <v>1</v>
      </c>
      <c r="R580">
        <v>1</v>
      </c>
      <c r="S580">
        <v>1</v>
      </c>
      <c r="T580">
        <v>0</v>
      </c>
      <c r="U580">
        <v>0</v>
      </c>
      <c r="V580">
        <v>0</v>
      </c>
      <c r="W580">
        <v>0</v>
      </c>
      <c r="X580">
        <v>0</v>
      </c>
      <c r="Y580">
        <v>0</v>
      </c>
      <c r="Z580">
        <v>0</v>
      </c>
      <c r="AA580">
        <v>0</v>
      </c>
      <c r="AB580">
        <v>0</v>
      </c>
      <c r="AC580">
        <v>0</v>
      </c>
      <c r="AD580">
        <v>1</v>
      </c>
    </row>
    <row r="581" spans="1:30" x14ac:dyDescent="0.3">
      <c r="A581" t="s">
        <v>1164</v>
      </c>
      <c r="B581" t="s">
        <v>729</v>
      </c>
      <c r="C581" s="19" t="s">
        <v>315</v>
      </c>
      <c r="D581">
        <v>1</v>
      </c>
      <c r="E581">
        <v>17.604268999999999</v>
      </c>
      <c r="F581">
        <v>20.565639000000001</v>
      </c>
      <c r="G581">
        <v>5.8</v>
      </c>
      <c r="H581">
        <v>0.4</v>
      </c>
      <c r="I581">
        <v>2.9</v>
      </c>
      <c r="J581" s="1">
        <v>90</v>
      </c>
      <c r="K581" s="1">
        <v>-30</v>
      </c>
      <c r="L581" s="1">
        <v>0</v>
      </c>
      <c r="M581" s="7" t="s">
        <v>715</v>
      </c>
      <c r="N581" t="s">
        <v>301</v>
      </c>
      <c r="O581" s="168">
        <v>2</v>
      </c>
      <c r="P581">
        <v>2</v>
      </c>
      <c r="Q581">
        <v>1</v>
      </c>
      <c r="R581">
        <v>1</v>
      </c>
      <c r="S581">
        <v>1</v>
      </c>
      <c r="T581">
        <v>0</v>
      </c>
      <c r="U581">
        <v>0</v>
      </c>
      <c r="V581">
        <v>0</v>
      </c>
      <c r="W581">
        <v>0</v>
      </c>
      <c r="X581">
        <v>0</v>
      </c>
      <c r="Y581">
        <v>0</v>
      </c>
      <c r="Z581">
        <v>0</v>
      </c>
      <c r="AA581">
        <v>0</v>
      </c>
      <c r="AB581">
        <v>0</v>
      </c>
      <c r="AC581">
        <v>0</v>
      </c>
      <c r="AD581">
        <v>1</v>
      </c>
    </row>
    <row r="582" spans="1:30" x14ac:dyDescent="0.3">
      <c r="A582" t="s">
        <v>1165</v>
      </c>
      <c r="B582" t="s">
        <v>729</v>
      </c>
      <c r="C582" s="19" t="s">
        <v>228</v>
      </c>
      <c r="D582">
        <v>1</v>
      </c>
      <c r="E582">
        <v>19.682456999999999</v>
      </c>
      <c r="F582">
        <v>17.215166</v>
      </c>
      <c r="G582">
        <v>5.8</v>
      </c>
      <c r="H582">
        <v>0.23749999999999999</v>
      </c>
      <c r="I582">
        <v>2.9</v>
      </c>
      <c r="J582" s="1">
        <v>90</v>
      </c>
      <c r="K582" s="1">
        <v>-120</v>
      </c>
      <c r="L582" s="1">
        <v>0</v>
      </c>
      <c r="M582" s="7" t="s">
        <v>477</v>
      </c>
      <c r="N582" t="s">
        <v>301</v>
      </c>
      <c r="O582" s="168">
        <v>2</v>
      </c>
      <c r="P582">
        <v>2</v>
      </c>
      <c r="Q582">
        <v>1</v>
      </c>
      <c r="R582">
        <v>1</v>
      </c>
      <c r="S582">
        <v>1</v>
      </c>
      <c r="T582">
        <v>0</v>
      </c>
      <c r="U582">
        <v>0</v>
      </c>
      <c r="V582">
        <v>0</v>
      </c>
      <c r="W582">
        <v>0</v>
      </c>
      <c r="X582">
        <v>0</v>
      </c>
      <c r="Y582">
        <v>0</v>
      </c>
      <c r="Z582">
        <v>0</v>
      </c>
      <c r="AA582">
        <v>0</v>
      </c>
      <c r="AB582">
        <v>0</v>
      </c>
      <c r="AC582">
        <v>0</v>
      </c>
      <c r="AD582">
        <v>1</v>
      </c>
    </row>
    <row r="583" spans="1:30" x14ac:dyDescent="0.3">
      <c r="A583" t="s">
        <v>1166</v>
      </c>
      <c r="B583" t="s">
        <v>729</v>
      </c>
      <c r="C583" s="19" t="s">
        <v>335</v>
      </c>
      <c r="D583">
        <v>1</v>
      </c>
      <c r="E583">
        <v>17.604268999999999</v>
      </c>
      <c r="F583">
        <v>20.565639000000001</v>
      </c>
      <c r="G583">
        <v>5.8</v>
      </c>
      <c r="H583">
        <v>2.1</v>
      </c>
      <c r="I583">
        <v>2.9</v>
      </c>
      <c r="J583" s="1">
        <v>90</v>
      </c>
      <c r="K583" s="1">
        <v>-120</v>
      </c>
      <c r="L583" s="1">
        <v>0</v>
      </c>
      <c r="M583" s="7" t="s">
        <v>710</v>
      </c>
      <c r="N583" t="s">
        <v>301</v>
      </c>
      <c r="O583" s="168">
        <v>2</v>
      </c>
      <c r="P583">
        <v>2</v>
      </c>
      <c r="Q583">
        <v>1</v>
      </c>
      <c r="R583">
        <v>1</v>
      </c>
      <c r="S583">
        <v>1</v>
      </c>
      <c r="T583">
        <v>0</v>
      </c>
      <c r="U583">
        <v>0</v>
      </c>
      <c r="V583">
        <v>0</v>
      </c>
      <c r="W583">
        <v>0</v>
      </c>
      <c r="X583">
        <v>0</v>
      </c>
      <c r="Y583">
        <v>0</v>
      </c>
      <c r="Z583">
        <v>0</v>
      </c>
      <c r="AA583">
        <v>0</v>
      </c>
      <c r="AB583">
        <v>0</v>
      </c>
      <c r="AC583">
        <v>0</v>
      </c>
      <c r="AD583">
        <v>1</v>
      </c>
    </row>
    <row r="584" spans="1:30" x14ac:dyDescent="0.3">
      <c r="A584" t="s">
        <v>1168</v>
      </c>
      <c r="B584" t="s">
        <v>729</v>
      </c>
      <c r="C584" s="19" t="s">
        <v>322</v>
      </c>
      <c r="D584">
        <v>1</v>
      </c>
      <c r="E584">
        <v>19.025679</v>
      </c>
      <c r="F584">
        <v>22.227592999999999</v>
      </c>
      <c r="G584">
        <v>8.6999999999999993</v>
      </c>
      <c r="H584">
        <v>3.6994229999999999</v>
      </c>
      <c r="I584">
        <v>3.7597079999999998</v>
      </c>
      <c r="J584" s="1">
        <v>0</v>
      </c>
      <c r="K584" s="1">
        <v>180</v>
      </c>
      <c r="L584" s="1">
        <v>0</v>
      </c>
      <c r="M584" s="7" t="s">
        <v>10</v>
      </c>
      <c r="N584" t="s">
        <v>485</v>
      </c>
      <c r="O584" s="168">
        <v>2</v>
      </c>
      <c r="P584">
        <v>2</v>
      </c>
      <c r="Q584">
        <v>1</v>
      </c>
      <c r="R584">
        <v>0</v>
      </c>
      <c r="S584">
        <v>1</v>
      </c>
      <c r="T584">
        <v>0</v>
      </c>
      <c r="U584">
        <v>0</v>
      </c>
      <c r="V584">
        <v>0</v>
      </c>
      <c r="W584">
        <v>0</v>
      </c>
      <c r="X584">
        <v>0</v>
      </c>
      <c r="Y584">
        <v>0</v>
      </c>
      <c r="Z584">
        <v>0</v>
      </c>
      <c r="AA584">
        <v>0</v>
      </c>
      <c r="AB584">
        <v>0</v>
      </c>
      <c r="AC584">
        <v>0</v>
      </c>
      <c r="AD584">
        <v>1</v>
      </c>
    </row>
    <row r="585" spans="1:30" x14ac:dyDescent="0.3">
      <c r="A585" t="s">
        <v>1169</v>
      </c>
      <c r="B585" t="s">
        <v>729</v>
      </c>
      <c r="C585" s="19" t="s">
        <v>228</v>
      </c>
      <c r="D585">
        <v>1</v>
      </c>
      <c r="E585">
        <v>19.682456999999999</v>
      </c>
      <c r="F585">
        <v>17.215166</v>
      </c>
      <c r="G585">
        <v>5.8</v>
      </c>
      <c r="H585">
        <v>4.0125000000000002</v>
      </c>
      <c r="I585">
        <v>2.9</v>
      </c>
      <c r="J585" s="1">
        <v>90</v>
      </c>
      <c r="K585" s="1">
        <v>60</v>
      </c>
      <c r="L585" s="1">
        <v>0</v>
      </c>
      <c r="M585" s="7" t="s">
        <v>1056</v>
      </c>
      <c r="N585" t="s">
        <v>301</v>
      </c>
      <c r="O585" s="168">
        <v>2</v>
      </c>
      <c r="P585">
        <v>2</v>
      </c>
      <c r="Q585">
        <v>1</v>
      </c>
      <c r="R585">
        <v>1</v>
      </c>
      <c r="S585">
        <v>1</v>
      </c>
      <c r="T585">
        <v>0</v>
      </c>
      <c r="U585">
        <v>0</v>
      </c>
      <c r="V585">
        <v>0</v>
      </c>
      <c r="W585">
        <v>0</v>
      </c>
      <c r="X585">
        <v>0</v>
      </c>
      <c r="Y585">
        <v>0</v>
      </c>
      <c r="Z585">
        <v>0</v>
      </c>
      <c r="AA585">
        <v>0</v>
      </c>
      <c r="AB585">
        <v>0</v>
      </c>
      <c r="AC585">
        <v>0</v>
      </c>
      <c r="AD585">
        <v>1</v>
      </c>
    </row>
    <row r="586" spans="1:30" x14ac:dyDescent="0.3">
      <c r="A586" t="s">
        <v>1170</v>
      </c>
      <c r="B586" t="s">
        <v>729</v>
      </c>
      <c r="C586" s="19" t="s">
        <v>315</v>
      </c>
      <c r="D586">
        <v>1</v>
      </c>
      <c r="E586">
        <v>21.688707000000001</v>
      </c>
      <c r="F586">
        <v>20.690093000000001</v>
      </c>
      <c r="G586">
        <v>5.8</v>
      </c>
      <c r="H586">
        <v>3.0750000000000002</v>
      </c>
      <c r="I586">
        <v>2.9</v>
      </c>
      <c r="J586" s="1">
        <v>90</v>
      </c>
      <c r="K586" s="1">
        <v>150</v>
      </c>
      <c r="L586" s="1">
        <v>0</v>
      </c>
      <c r="M586" s="7" t="s">
        <v>10</v>
      </c>
      <c r="N586" t="s">
        <v>316</v>
      </c>
      <c r="O586" s="168">
        <v>2</v>
      </c>
      <c r="P586">
        <v>2</v>
      </c>
      <c r="Q586">
        <v>1</v>
      </c>
      <c r="R586">
        <v>0.5</v>
      </c>
      <c r="S586">
        <v>1</v>
      </c>
      <c r="T586">
        <v>0</v>
      </c>
      <c r="U586">
        <v>0</v>
      </c>
      <c r="V586">
        <v>0</v>
      </c>
      <c r="W586">
        <v>0</v>
      </c>
      <c r="X586">
        <v>0</v>
      </c>
      <c r="Y586">
        <v>0</v>
      </c>
      <c r="Z586">
        <v>0</v>
      </c>
      <c r="AA586">
        <v>0</v>
      </c>
      <c r="AB586">
        <v>0</v>
      </c>
      <c r="AC586">
        <v>0</v>
      </c>
      <c r="AD586">
        <v>1</v>
      </c>
    </row>
    <row r="587" spans="1:30" x14ac:dyDescent="0.3">
      <c r="A587" t="s">
        <v>1172</v>
      </c>
      <c r="B587" t="s">
        <v>729</v>
      </c>
      <c r="C587" s="19" t="s">
        <v>299</v>
      </c>
      <c r="D587">
        <v>1</v>
      </c>
      <c r="E587">
        <v>16.554269000000001</v>
      </c>
      <c r="F587">
        <v>18.746984999999999</v>
      </c>
      <c r="G587">
        <v>5.8</v>
      </c>
      <c r="H587">
        <v>3.4750000000000001</v>
      </c>
      <c r="I587">
        <v>2.9</v>
      </c>
      <c r="J587" s="1">
        <v>90</v>
      </c>
      <c r="K587" s="1">
        <v>-30</v>
      </c>
      <c r="L587" s="1">
        <v>0</v>
      </c>
      <c r="M587" s="7" t="s">
        <v>719</v>
      </c>
      <c r="N587" t="s">
        <v>301</v>
      </c>
      <c r="O587" s="168">
        <v>2</v>
      </c>
      <c r="P587">
        <v>2</v>
      </c>
      <c r="Q587">
        <v>1</v>
      </c>
      <c r="R587">
        <v>1</v>
      </c>
      <c r="S587">
        <v>1</v>
      </c>
      <c r="T587">
        <v>0</v>
      </c>
      <c r="U587">
        <v>0</v>
      </c>
      <c r="V587">
        <v>0</v>
      </c>
      <c r="W587">
        <v>0</v>
      </c>
      <c r="X587">
        <v>0</v>
      </c>
      <c r="Y587">
        <v>0</v>
      </c>
      <c r="Z587">
        <v>0</v>
      </c>
      <c r="AA587">
        <v>0</v>
      </c>
      <c r="AB587">
        <v>0</v>
      </c>
      <c r="AC587">
        <v>0</v>
      </c>
      <c r="AD587">
        <v>1</v>
      </c>
    </row>
    <row r="588" spans="1:30" x14ac:dyDescent="0.3">
      <c r="A588" t="s">
        <v>1173</v>
      </c>
      <c r="B588" t="s">
        <v>519</v>
      </c>
      <c r="C588" s="19" t="s">
        <v>315</v>
      </c>
      <c r="D588">
        <v>1</v>
      </c>
      <c r="E588">
        <v>13.070311</v>
      </c>
      <c r="F588">
        <v>21.162593999999999</v>
      </c>
      <c r="G588">
        <v>5.8</v>
      </c>
      <c r="H588">
        <v>2.7</v>
      </c>
      <c r="I588">
        <v>2.9</v>
      </c>
      <c r="J588" s="1">
        <v>90</v>
      </c>
      <c r="K588" s="1">
        <v>-30</v>
      </c>
      <c r="L588" s="1">
        <v>0</v>
      </c>
      <c r="M588" s="7" t="s">
        <v>722</v>
      </c>
      <c r="N588" t="s">
        <v>301</v>
      </c>
      <c r="O588" s="168">
        <v>2</v>
      </c>
      <c r="P588">
        <v>2</v>
      </c>
      <c r="Q588">
        <v>1</v>
      </c>
      <c r="R588">
        <v>1</v>
      </c>
      <c r="S588">
        <v>1</v>
      </c>
      <c r="T588">
        <v>0</v>
      </c>
      <c r="U588">
        <v>0</v>
      </c>
      <c r="V588">
        <v>0</v>
      </c>
      <c r="W588">
        <v>0</v>
      </c>
      <c r="X588">
        <v>0</v>
      </c>
      <c r="Y588">
        <v>0</v>
      </c>
      <c r="Z588">
        <v>0</v>
      </c>
      <c r="AA588">
        <v>0</v>
      </c>
      <c r="AB588">
        <v>0</v>
      </c>
      <c r="AC588">
        <v>0</v>
      </c>
      <c r="AD588">
        <v>1</v>
      </c>
    </row>
    <row r="589" spans="1:30" x14ac:dyDescent="0.3">
      <c r="A589" t="s">
        <v>1174</v>
      </c>
      <c r="B589" t="s">
        <v>519</v>
      </c>
      <c r="C589" s="19" t="s">
        <v>308</v>
      </c>
      <c r="D589">
        <v>1</v>
      </c>
      <c r="E589">
        <v>13.070311</v>
      </c>
      <c r="F589">
        <v>21.162593999999999</v>
      </c>
      <c r="G589">
        <v>5.8</v>
      </c>
      <c r="H589">
        <v>2.117057</v>
      </c>
      <c r="I589">
        <v>1.785498</v>
      </c>
      <c r="J589" s="1">
        <v>0</v>
      </c>
      <c r="K589" s="1">
        <v>180</v>
      </c>
      <c r="L589" s="1">
        <v>0</v>
      </c>
      <c r="M589" s="7" t="s">
        <v>511</v>
      </c>
      <c r="N589" t="s">
        <v>324</v>
      </c>
      <c r="O589" s="168">
        <v>2</v>
      </c>
      <c r="P589">
        <v>2</v>
      </c>
      <c r="Q589">
        <v>1</v>
      </c>
      <c r="R589">
        <v>1</v>
      </c>
      <c r="S589">
        <v>1</v>
      </c>
      <c r="T589">
        <v>0</v>
      </c>
      <c r="U589">
        <v>0</v>
      </c>
      <c r="V589">
        <v>0</v>
      </c>
      <c r="W589">
        <v>0</v>
      </c>
      <c r="X589">
        <v>0</v>
      </c>
      <c r="Y589">
        <v>0</v>
      </c>
      <c r="Z589">
        <v>0</v>
      </c>
      <c r="AA589">
        <v>0</v>
      </c>
      <c r="AB589">
        <v>0</v>
      </c>
      <c r="AC589">
        <v>0</v>
      </c>
      <c r="AD589">
        <v>1</v>
      </c>
    </row>
    <row r="590" spans="1:30" x14ac:dyDescent="0.3">
      <c r="A590" t="s">
        <v>1175</v>
      </c>
      <c r="B590" t="s">
        <v>519</v>
      </c>
      <c r="C590" s="19" t="s">
        <v>335</v>
      </c>
      <c r="D590">
        <v>1</v>
      </c>
      <c r="E590">
        <v>12.370310999999999</v>
      </c>
      <c r="F590">
        <v>19.950158999999999</v>
      </c>
      <c r="G590">
        <v>5.8</v>
      </c>
      <c r="H590">
        <v>1.4</v>
      </c>
      <c r="I590">
        <v>2.9</v>
      </c>
      <c r="J590" s="1">
        <v>90</v>
      </c>
      <c r="K590" s="1">
        <v>60</v>
      </c>
      <c r="L590" s="1">
        <v>0</v>
      </c>
      <c r="M590" s="7" t="s">
        <v>574</v>
      </c>
      <c r="N590" t="s">
        <v>301</v>
      </c>
      <c r="O590" s="168">
        <v>2</v>
      </c>
      <c r="P590">
        <v>2</v>
      </c>
      <c r="Q590">
        <v>1</v>
      </c>
      <c r="R590">
        <v>1</v>
      </c>
      <c r="S590">
        <v>1</v>
      </c>
      <c r="T590">
        <v>0</v>
      </c>
      <c r="U590">
        <v>0</v>
      </c>
      <c r="V590">
        <v>0</v>
      </c>
      <c r="W590">
        <v>0</v>
      </c>
      <c r="X590">
        <v>0</v>
      </c>
      <c r="Y590">
        <v>0</v>
      </c>
      <c r="Z590">
        <v>0</v>
      </c>
      <c r="AA590">
        <v>0</v>
      </c>
      <c r="AB590">
        <v>0</v>
      </c>
      <c r="AC590">
        <v>0</v>
      </c>
      <c r="AD590">
        <v>1</v>
      </c>
    </row>
    <row r="591" spans="1:30" x14ac:dyDescent="0.3">
      <c r="A591" t="s">
        <v>1176</v>
      </c>
      <c r="B591" t="s">
        <v>519</v>
      </c>
      <c r="C591" s="19" t="s">
        <v>228</v>
      </c>
      <c r="D591">
        <v>1</v>
      </c>
      <c r="E591">
        <v>14.70858</v>
      </c>
      <c r="F591">
        <v>18.600159000000001</v>
      </c>
      <c r="G591">
        <v>5.8</v>
      </c>
      <c r="H591">
        <v>1.4</v>
      </c>
      <c r="I591">
        <v>2.9</v>
      </c>
      <c r="J591" s="1">
        <v>90</v>
      </c>
      <c r="K591" s="1">
        <v>60</v>
      </c>
      <c r="L591" s="1">
        <v>0</v>
      </c>
      <c r="M591" s="7" t="s">
        <v>710</v>
      </c>
      <c r="N591" t="s">
        <v>301</v>
      </c>
      <c r="O591" s="168">
        <v>2</v>
      </c>
      <c r="P591">
        <v>2</v>
      </c>
      <c r="Q591">
        <v>1</v>
      </c>
      <c r="R591">
        <v>1</v>
      </c>
      <c r="S591">
        <v>1</v>
      </c>
      <c r="T591">
        <v>0</v>
      </c>
      <c r="U591">
        <v>0</v>
      </c>
      <c r="V591">
        <v>0</v>
      </c>
      <c r="W591">
        <v>0</v>
      </c>
      <c r="X591">
        <v>0</v>
      </c>
      <c r="Y591">
        <v>0</v>
      </c>
      <c r="Z591">
        <v>0</v>
      </c>
      <c r="AA591">
        <v>0</v>
      </c>
      <c r="AB591">
        <v>0</v>
      </c>
      <c r="AC591">
        <v>0</v>
      </c>
      <c r="AD591">
        <v>1</v>
      </c>
    </row>
    <row r="592" spans="1:30" x14ac:dyDescent="0.3">
      <c r="A592" t="s">
        <v>1178</v>
      </c>
      <c r="B592" t="s">
        <v>519</v>
      </c>
      <c r="C592" s="19" t="s">
        <v>299</v>
      </c>
      <c r="D592">
        <v>1</v>
      </c>
      <c r="E592">
        <v>12.370310999999999</v>
      </c>
      <c r="F592">
        <v>19.950158999999999</v>
      </c>
      <c r="G592">
        <v>5.8</v>
      </c>
      <c r="H592">
        <v>2.7</v>
      </c>
      <c r="I592">
        <v>2.9</v>
      </c>
      <c r="J592" s="1">
        <v>90</v>
      </c>
      <c r="K592" s="1">
        <v>-30</v>
      </c>
      <c r="L592" s="1">
        <v>0</v>
      </c>
      <c r="M592" s="7" t="s">
        <v>725</v>
      </c>
      <c r="N592" t="s">
        <v>301</v>
      </c>
      <c r="O592" s="168">
        <v>2</v>
      </c>
      <c r="P592">
        <v>2</v>
      </c>
      <c r="Q592">
        <v>1</v>
      </c>
      <c r="R592">
        <v>1</v>
      </c>
      <c r="S592">
        <v>1</v>
      </c>
      <c r="T592">
        <v>0</v>
      </c>
      <c r="U592">
        <v>0</v>
      </c>
      <c r="V592">
        <v>0</v>
      </c>
      <c r="W592">
        <v>0</v>
      </c>
      <c r="X592">
        <v>0</v>
      </c>
      <c r="Y592">
        <v>0</v>
      </c>
      <c r="Z592">
        <v>0</v>
      </c>
      <c r="AA592">
        <v>0</v>
      </c>
      <c r="AB592">
        <v>0</v>
      </c>
      <c r="AC592">
        <v>0</v>
      </c>
      <c r="AD592">
        <v>1</v>
      </c>
    </row>
    <row r="593" spans="1:30" x14ac:dyDescent="0.3">
      <c r="A593" t="s">
        <v>1179</v>
      </c>
      <c r="B593" t="s">
        <v>519</v>
      </c>
      <c r="C593" s="19" t="s">
        <v>322</v>
      </c>
      <c r="D593">
        <v>1</v>
      </c>
      <c r="E593">
        <v>13.070311</v>
      </c>
      <c r="F593">
        <v>21.162593999999999</v>
      </c>
      <c r="G593">
        <v>8.6999999999999993</v>
      </c>
      <c r="H593">
        <v>2.117057</v>
      </c>
      <c r="I593">
        <v>1.785498</v>
      </c>
      <c r="J593" s="1">
        <v>0</v>
      </c>
      <c r="K593" s="1">
        <v>180</v>
      </c>
      <c r="L593" s="1">
        <v>0</v>
      </c>
      <c r="M593" s="7" t="s">
        <v>10</v>
      </c>
      <c r="N593" t="s">
        <v>485</v>
      </c>
      <c r="O593" s="168">
        <v>2</v>
      </c>
      <c r="P593">
        <v>2</v>
      </c>
      <c r="Q593">
        <v>1</v>
      </c>
      <c r="R593">
        <v>0</v>
      </c>
      <c r="S593">
        <v>1</v>
      </c>
      <c r="T593">
        <v>0</v>
      </c>
      <c r="U593">
        <v>0</v>
      </c>
      <c r="V593">
        <v>0</v>
      </c>
      <c r="W593">
        <v>0</v>
      </c>
      <c r="X593">
        <v>0</v>
      </c>
      <c r="Y593">
        <v>0</v>
      </c>
      <c r="Z593">
        <v>0</v>
      </c>
      <c r="AA593">
        <v>0</v>
      </c>
      <c r="AB593">
        <v>0</v>
      </c>
      <c r="AC593">
        <v>0</v>
      </c>
      <c r="AD593">
        <v>1</v>
      </c>
    </row>
    <row r="594" spans="1:30" x14ac:dyDescent="0.3">
      <c r="A594" t="s">
        <v>1180</v>
      </c>
      <c r="B594" t="s">
        <v>531</v>
      </c>
      <c r="C594" s="19" t="s">
        <v>308</v>
      </c>
      <c r="D594">
        <v>1</v>
      </c>
      <c r="E594">
        <v>12.777305999999999</v>
      </c>
      <c r="F594">
        <v>25.835093000000001</v>
      </c>
      <c r="G594">
        <v>5.8</v>
      </c>
      <c r="H594">
        <v>2.6297350000000002</v>
      </c>
      <c r="I594">
        <v>2.6592030000000002</v>
      </c>
      <c r="J594" s="1">
        <v>0</v>
      </c>
      <c r="K594" s="1">
        <v>180</v>
      </c>
      <c r="L594" s="1">
        <v>0</v>
      </c>
      <c r="M594" s="7" t="s">
        <v>493</v>
      </c>
      <c r="N594" t="s">
        <v>324</v>
      </c>
      <c r="O594" s="168">
        <v>2</v>
      </c>
      <c r="P594">
        <v>2</v>
      </c>
      <c r="Q594">
        <v>1</v>
      </c>
      <c r="R594">
        <v>1</v>
      </c>
      <c r="S594">
        <v>1</v>
      </c>
      <c r="T594">
        <v>0</v>
      </c>
      <c r="U594">
        <v>0</v>
      </c>
      <c r="V594">
        <v>0</v>
      </c>
      <c r="W594">
        <v>0</v>
      </c>
      <c r="X594">
        <v>0</v>
      </c>
      <c r="Y594">
        <v>0</v>
      </c>
      <c r="Z594">
        <v>0</v>
      </c>
      <c r="AA594">
        <v>0</v>
      </c>
      <c r="AB594">
        <v>0</v>
      </c>
      <c r="AC594">
        <v>0</v>
      </c>
      <c r="AD594">
        <v>1</v>
      </c>
    </row>
    <row r="595" spans="1:30" x14ac:dyDescent="0.3">
      <c r="A595" t="s">
        <v>1181</v>
      </c>
      <c r="B595" t="s">
        <v>531</v>
      </c>
      <c r="C595" s="19" t="s">
        <v>322</v>
      </c>
      <c r="D595">
        <v>1</v>
      </c>
      <c r="E595">
        <v>12.777305999999999</v>
      </c>
      <c r="F595">
        <v>25.835093000000001</v>
      </c>
      <c r="G595">
        <v>8.6999999999999993</v>
      </c>
      <c r="H595">
        <v>2.6297350000000002</v>
      </c>
      <c r="I595">
        <v>2.6592030000000002</v>
      </c>
      <c r="J595" s="1">
        <v>0</v>
      </c>
      <c r="K595" s="1">
        <v>180</v>
      </c>
      <c r="L595" s="1">
        <v>0</v>
      </c>
      <c r="M595" s="7" t="s">
        <v>10</v>
      </c>
      <c r="N595" t="s">
        <v>485</v>
      </c>
      <c r="O595" s="168">
        <v>2</v>
      </c>
      <c r="P595">
        <v>2</v>
      </c>
      <c r="Q595">
        <v>1</v>
      </c>
      <c r="R595">
        <v>0</v>
      </c>
      <c r="S595">
        <v>1</v>
      </c>
      <c r="T595">
        <v>0</v>
      </c>
      <c r="U595">
        <v>0</v>
      </c>
      <c r="V595">
        <v>0</v>
      </c>
      <c r="W595">
        <v>0</v>
      </c>
      <c r="X595">
        <v>0</v>
      </c>
      <c r="Y595">
        <v>0</v>
      </c>
      <c r="Z595">
        <v>0</v>
      </c>
      <c r="AA595">
        <v>0</v>
      </c>
      <c r="AB595">
        <v>0</v>
      </c>
      <c r="AC595">
        <v>0</v>
      </c>
      <c r="AD595">
        <v>1</v>
      </c>
    </row>
    <row r="596" spans="1:30" x14ac:dyDescent="0.3">
      <c r="A596" t="s">
        <v>1182</v>
      </c>
      <c r="B596" t="s">
        <v>531</v>
      </c>
      <c r="C596" s="19" t="s">
        <v>299</v>
      </c>
      <c r="D596">
        <v>1</v>
      </c>
      <c r="E596">
        <v>11.427306</v>
      </c>
      <c r="F596">
        <v>23.496825000000001</v>
      </c>
      <c r="G596">
        <v>5.8</v>
      </c>
      <c r="H596">
        <v>0.9</v>
      </c>
      <c r="I596">
        <v>2.9</v>
      </c>
      <c r="J596" s="1">
        <v>90</v>
      </c>
      <c r="K596" s="1">
        <v>-30</v>
      </c>
      <c r="L596" s="1">
        <v>0</v>
      </c>
      <c r="M596" s="7" t="s">
        <v>544</v>
      </c>
      <c r="N596" t="s">
        <v>301</v>
      </c>
      <c r="O596" s="168">
        <v>2</v>
      </c>
      <c r="P596">
        <v>2</v>
      </c>
      <c r="Q596">
        <v>1</v>
      </c>
      <c r="R596">
        <v>1</v>
      </c>
      <c r="S596">
        <v>1</v>
      </c>
      <c r="T596">
        <v>0</v>
      </c>
      <c r="U596">
        <v>0</v>
      </c>
      <c r="V596">
        <v>0</v>
      </c>
      <c r="W596">
        <v>0</v>
      </c>
      <c r="X596">
        <v>0</v>
      </c>
      <c r="Y596">
        <v>0</v>
      </c>
      <c r="Z596">
        <v>0</v>
      </c>
      <c r="AA596">
        <v>0</v>
      </c>
      <c r="AB596">
        <v>0</v>
      </c>
      <c r="AC596">
        <v>0</v>
      </c>
      <c r="AD596">
        <v>1</v>
      </c>
    </row>
    <row r="597" spans="1:30" x14ac:dyDescent="0.3">
      <c r="A597" t="s">
        <v>1183</v>
      </c>
      <c r="B597" t="s">
        <v>531</v>
      </c>
      <c r="C597" s="19" t="s">
        <v>228</v>
      </c>
      <c r="D597">
        <v>1</v>
      </c>
      <c r="E597">
        <v>13.670311</v>
      </c>
      <c r="F597">
        <v>22.201824999999999</v>
      </c>
      <c r="G597">
        <v>5.8</v>
      </c>
      <c r="H597">
        <v>2.7</v>
      </c>
      <c r="I597">
        <v>2.9</v>
      </c>
      <c r="J597" s="1">
        <v>90</v>
      </c>
      <c r="K597" s="1">
        <v>60</v>
      </c>
      <c r="L597" s="1">
        <v>0</v>
      </c>
      <c r="M597" s="7" t="s">
        <v>722</v>
      </c>
      <c r="N597" t="s">
        <v>301</v>
      </c>
      <c r="O597" s="168">
        <v>2</v>
      </c>
      <c r="P597">
        <v>2</v>
      </c>
      <c r="Q597">
        <v>1</v>
      </c>
      <c r="R597">
        <v>1</v>
      </c>
      <c r="S597">
        <v>1</v>
      </c>
      <c r="T597">
        <v>0</v>
      </c>
      <c r="U597">
        <v>0</v>
      </c>
      <c r="V597">
        <v>0</v>
      </c>
      <c r="W597">
        <v>0</v>
      </c>
      <c r="X597">
        <v>0</v>
      </c>
      <c r="Y597">
        <v>0</v>
      </c>
      <c r="Z597">
        <v>0</v>
      </c>
      <c r="AA597">
        <v>0</v>
      </c>
      <c r="AB597">
        <v>0</v>
      </c>
      <c r="AC597">
        <v>0</v>
      </c>
      <c r="AD597">
        <v>1</v>
      </c>
    </row>
    <row r="598" spans="1:30" x14ac:dyDescent="0.3">
      <c r="A598" t="s">
        <v>1184</v>
      </c>
      <c r="B598" t="s">
        <v>531</v>
      </c>
      <c r="C598" s="19" t="s">
        <v>299</v>
      </c>
      <c r="D598">
        <v>1</v>
      </c>
      <c r="E598">
        <v>12.206728</v>
      </c>
      <c r="F598">
        <v>23.046824999999998</v>
      </c>
      <c r="G598">
        <v>5.8</v>
      </c>
      <c r="H598">
        <v>1.69</v>
      </c>
      <c r="I598">
        <v>2.9</v>
      </c>
      <c r="J598" s="1">
        <v>90</v>
      </c>
      <c r="K598" s="1">
        <v>-30</v>
      </c>
      <c r="L598" s="1">
        <v>0</v>
      </c>
      <c r="M598" s="7" t="s">
        <v>574</v>
      </c>
      <c r="N598" t="s">
        <v>301</v>
      </c>
      <c r="O598" s="168">
        <v>2</v>
      </c>
      <c r="P598">
        <v>2</v>
      </c>
      <c r="Q598">
        <v>1</v>
      </c>
      <c r="R598">
        <v>1</v>
      </c>
      <c r="S598">
        <v>1</v>
      </c>
      <c r="T598">
        <v>0</v>
      </c>
      <c r="U598">
        <v>0</v>
      </c>
      <c r="V598">
        <v>0</v>
      </c>
      <c r="W598">
        <v>0</v>
      </c>
      <c r="X598">
        <v>0</v>
      </c>
      <c r="Y598">
        <v>0</v>
      </c>
      <c r="Z598">
        <v>0</v>
      </c>
      <c r="AA598">
        <v>0</v>
      </c>
      <c r="AB598">
        <v>0</v>
      </c>
      <c r="AC598">
        <v>0</v>
      </c>
      <c r="AD598">
        <v>1</v>
      </c>
    </row>
    <row r="599" spans="1:30" x14ac:dyDescent="0.3">
      <c r="A599" t="s">
        <v>1186</v>
      </c>
      <c r="B599" t="s">
        <v>531</v>
      </c>
      <c r="C599" s="19" t="s">
        <v>315</v>
      </c>
      <c r="D599">
        <v>1</v>
      </c>
      <c r="E599">
        <v>15.020311</v>
      </c>
      <c r="F599">
        <v>24.540092999999999</v>
      </c>
      <c r="G599">
        <v>5.8</v>
      </c>
      <c r="H599">
        <v>2.59</v>
      </c>
      <c r="I599">
        <v>2.9</v>
      </c>
      <c r="J599" s="1">
        <v>90</v>
      </c>
      <c r="K599" s="1">
        <v>150</v>
      </c>
      <c r="L599" s="1">
        <v>0</v>
      </c>
      <c r="M599" s="7" t="s">
        <v>10</v>
      </c>
      <c r="N599" t="s">
        <v>316</v>
      </c>
      <c r="O599" s="168">
        <v>2</v>
      </c>
      <c r="P599">
        <v>2</v>
      </c>
      <c r="Q599">
        <v>1</v>
      </c>
      <c r="R599">
        <v>0.5</v>
      </c>
      <c r="S599">
        <v>1</v>
      </c>
      <c r="T599">
        <v>0</v>
      </c>
      <c r="U599">
        <v>0</v>
      </c>
      <c r="V599">
        <v>0</v>
      </c>
      <c r="W599">
        <v>0</v>
      </c>
      <c r="X599">
        <v>0</v>
      </c>
      <c r="Y599">
        <v>0</v>
      </c>
      <c r="Z599">
        <v>0</v>
      </c>
      <c r="AA599">
        <v>0</v>
      </c>
      <c r="AB599">
        <v>0</v>
      </c>
      <c r="AC599">
        <v>0</v>
      </c>
      <c r="AD599">
        <v>1</v>
      </c>
    </row>
    <row r="600" spans="1:30" x14ac:dyDescent="0.3">
      <c r="A600" t="s">
        <v>1188</v>
      </c>
      <c r="B600" t="s">
        <v>531</v>
      </c>
      <c r="C600" s="19" t="s">
        <v>335</v>
      </c>
      <c r="D600">
        <v>1</v>
      </c>
      <c r="E600">
        <v>12.777305999999999</v>
      </c>
      <c r="F600">
        <v>25.835093000000001</v>
      </c>
      <c r="G600">
        <v>5.8</v>
      </c>
      <c r="H600">
        <v>2.7</v>
      </c>
      <c r="I600">
        <v>2.9</v>
      </c>
      <c r="J600" s="1">
        <v>90</v>
      </c>
      <c r="K600" s="1">
        <v>-120</v>
      </c>
      <c r="L600" s="1">
        <v>0</v>
      </c>
      <c r="M600" s="7" t="s">
        <v>563</v>
      </c>
      <c r="N600" t="s">
        <v>301</v>
      </c>
      <c r="O600" s="168">
        <v>2</v>
      </c>
      <c r="P600">
        <v>2</v>
      </c>
      <c r="Q600">
        <v>1</v>
      </c>
      <c r="R600">
        <v>1</v>
      </c>
      <c r="S600">
        <v>1</v>
      </c>
      <c r="T600">
        <v>0</v>
      </c>
      <c r="U600">
        <v>0</v>
      </c>
      <c r="V600">
        <v>0</v>
      </c>
      <c r="W600">
        <v>0</v>
      </c>
      <c r="X600">
        <v>0</v>
      </c>
      <c r="Y600">
        <v>0</v>
      </c>
      <c r="Z600">
        <v>0</v>
      </c>
      <c r="AA600">
        <v>0</v>
      </c>
      <c r="AB600">
        <v>0</v>
      </c>
      <c r="AC600">
        <v>0</v>
      </c>
      <c r="AD600">
        <v>1</v>
      </c>
    </row>
    <row r="601" spans="1:30" x14ac:dyDescent="0.3">
      <c r="A601" t="s">
        <v>1190</v>
      </c>
      <c r="B601" t="s">
        <v>972</v>
      </c>
      <c r="C601" s="19" t="s">
        <v>228</v>
      </c>
      <c r="D601">
        <v>1</v>
      </c>
      <c r="E601">
        <v>34.277340000000002</v>
      </c>
      <c r="F601">
        <v>4.4442459999999997</v>
      </c>
      <c r="G601">
        <v>5.8</v>
      </c>
      <c r="H601">
        <v>1.7749999999999999</v>
      </c>
      <c r="I601">
        <v>2.9</v>
      </c>
      <c r="J601" s="1">
        <v>90</v>
      </c>
      <c r="K601" s="1">
        <v>60</v>
      </c>
      <c r="L601" s="1">
        <v>0</v>
      </c>
      <c r="M601" s="7" t="s">
        <v>970</v>
      </c>
      <c r="N601" t="s">
        <v>301</v>
      </c>
      <c r="O601" s="168">
        <v>2</v>
      </c>
      <c r="P601">
        <v>2</v>
      </c>
      <c r="Q601">
        <v>1</v>
      </c>
      <c r="R601">
        <v>1</v>
      </c>
      <c r="S601">
        <v>1</v>
      </c>
      <c r="T601">
        <v>0</v>
      </c>
      <c r="U601">
        <v>0</v>
      </c>
      <c r="V601">
        <v>0</v>
      </c>
      <c r="W601">
        <v>0</v>
      </c>
      <c r="X601">
        <v>0</v>
      </c>
      <c r="Y601">
        <v>0</v>
      </c>
      <c r="Z601">
        <v>0</v>
      </c>
      <c r="AA601">
        <v>0</v>
      </c>
      <c r="AB601">
        <v>0</v>
      </c>
      <c r="AC601">
        <v>0</v>
      </c>
      <c r="AD601">
        <v>1</v>
      </c>
    </row>
    <row r="602" spans="1:30" x14ac:dyDescent="0.3">
      <c r="A602" t="s">
        <v>1192</v>
      </c>
      <c r="B602" t="s">
        <v>972</v>
      </c>
      <c r="C602" s="19" t="s">
        <v>322</v>
      </c>
      <c r="D602">
        <v>1</v>
      </c>
      <c r="E602">
        <v>34.168911000000001</v>
      </c>
      <c r="F602">
        <v>6.5564410000000004</v>
      </c>
      <c r="G602">
        <v>8.6999999999999993</v>
      </c>
      <c r="H602">
        <v>1.3491359999999999</v>
      </c>
      <c r="I602">
        <v>1.5130049999999999</v>
      </c>
      <c r="J602" s="1">
        <v>0</v>
      </c>
      <c r="K602" s="1">
        <v>180</v>
      </c>
      <c r="L602" s="1">
        <v>0</v>
      </c>
      <c r="M602" s="7" t="s">
        <v>10</v>
      </c>
      <c r="N602" t="s">
        <v>485</v>
      </c>
      <c r="O602" s="168">
        <v>2</v>
      </c>
      <c r="P602">
        <v>2</v>
      </c>
      <c r="Q602">
        <v>1</v>
      </c>
      <c r="R602">
        <v>0</v>
      </c>
      <c r="S602">
        <v>1</v>
      </c>
      <c r="T602">
        <v>0</v>
      </c>
      <c r="U602">
        <v>0</v>
      </c>
      <c r="V602">
        <v>0</v>
      </c>
      <c r="W602">
        <v>0</v>
      </c>
      <c r="X602">
        <v>0</v>
      </c>
      <c r="Y602">
        <v>0</v>
      </c>
      <c r="Z602">
        <v>0</v>
      </c>
      <c r="AA602">
        <v>0</v>
      </c>
      <c r="AB602">
        <v>0</v>
      </c>
      <c r="AC602">
        <v>0</v>
      </c>
      <c r="AD602">
        <v>1</v>
      </c>
    </row>
    <row r="603" spans="1:30" x14ac:dyDescent="0.3">
      <c r="A603" t="s">
        <v>1193</v>
      </c>
      <c r="B603" t="s">
        <v>972</v>
      </c>
      <c r="C603" s="19" t="s">
        <v>308</v>
      </c>
      <c r="D603">
        <v>1</v>
      </c>
      <c r="E603">
        <v>34.168911000000001</v>
      </c>
      <c r="F603">
        <v>6.5564410000000004</v>
      </c>
      <c r="G603">
        <v>5.8</v>
      </c>
      <c r="H603">
        <v>1.3491359999999999</v>
      </c>
      <c r="I603">
        <v>1.5130049999999999</v>
      </c>
      <c r="J603" s="1">
        <v>0</v>
      </c>
      <c r="K603" s="1">
        <v>180</v>
      </c>
      <c r="L603" s="1">
        <v>0</v>
      </c>
      <c r="M603" s="7" t="s">
        <v>650</v>
      </c>
      <c r="N603" t="s">
        <v>324</v>
      </c>
      <c r="O603" s="168">
        <v>2</v>
      </c>
      <c r="P603">
        <v>2</v>
      </c>
      <c r="Q603">
        <v>1</v>
      </c>
      <c r="R603">
        <v>1</v>
      </c>
      <c r="S603">
        <v>1</v>
      </c>
      <c r="T603">
        <v>0</v>
      </c>
      <c r="U603">
        <v>0</v>
      </c>
      <c r="V603">
        <v>0</v>
      </c>
      <c r="W603">
        <v>0</v>
      </c>
      <c r="X603">
        <v>0</v>
      </c>
      <c r="Y603">
        <v>0</v>
      </c>
      <c r="Z603">
        <v>0</v>
      </c>
      <c r="AA603">
        <v>0</v>
      </c>
      <c r="AB603">
        <v>0</v>
      </c>
      <c r="AC603">
        <v>0</v>
      </c>
      <c r="AD603">
        <v>1</v>
      </c>
    </row>
    <row r="604" spans="1:30" x14ac:dyDescent="0.3">
      <c r="A604" t="s">
        <v>1194</v>
      </c>
      <c r="B604" t="s">
        <v>972</v>
      </c>
      <c r="C604" s="19" t="s">
        <v>299</v>
      </c>
      <c r="D604">
        <v>1</v>
      </c>
      <c r="E604">
        <v>33.281410999999999</v>
      </c>
      <c r="F604">
        <v>5.0192459999999999</v>
      </c>
      <c r="G604">
        <v>5.8</v>
      </c>
      <c r="H604">
        <v>1.1499999999999999</v>
      </c>
      <c r="I604">
        <v>2.9</v>
      </c>
      <c r="J604" s="1">
        <v>90</v>
      </c>
      <c r="K604" s="1">
        <v>-30</v>
      </c>
      <c r="L604" s="1">
        <v>0</v>
      </c>
      <c r="M604" s="7" t="s">
        <v>970</v>
      </c>
      <c r="N604" t="s">
        <v>301</v>
      </c>
      <c r="O604" s="168">
        <v>2</v>
      </c>
      <c r="P604">
        <v>2</v>
      </c>
      <c r="Q604">
        <v>1</v>
      </c>
      <c r="R604">
        <v>1</v>
      </c>
      <c r="S604">
        <v>1</v>
      </c>
      <c r="T604">
        <v>0</v>
      </c>
      <c r="U604">
        <v>0</v>
      </c>
      <c r="V604">
        <v>0</v>
      </c>
      <c r="W604">
        <v>0</v>
      </c>
      <c r="X604">
        <v>0</v>
      </c>
      <c r="Y604">
        <v>0</v>
      </c>
      <c r="Z604">
        <v>0</v>
      </c>
      <c r="AA604">
        <v>0</v>
      </c>
      <c r="AB604">
        <v>0</v>
      </c>
      <c r="AC604">
        <v>0</v>
      </c>
      <c r="AD604">
        <v>1</v>
      </c>
    </row>
    <row r="605" spans="1:30" x14ac:dyDescent="0.3">
      <c r="A605" t="s">
        <v>1195</v>
      </c>
      <c r="B605" t="s">
        <v>972</v>
      </c>
      <c r="C605" s="19" t="s">
        <v>335</v>
      </c>
      <c r="D605">
        <v>1</v>
      </c>
      <c r="E605">
        <v>34.168911000000001</v>
      </c>
      <c r="F605">
        <v>6.5564410000000004</v>
      </c>
      <c r="G605">
        <v>5.8</v>
      </c>
      <c r="H605">
        <v>1.7749999999999999</v>
      </c>
      <c r="I605">
        <v>2.9</v>
      </c>
      <c r="J605" s="1">
        <v>90</v>
      </c>
      <c r="K605" s="1">
        <v>-120</v>
      </c>
      <c r="L605" s="1">
        <v>0</v>
      </c>
      <c r="M605" s="7" t="s">
        <v>658</v>
      </c>
      <c r="N605" t="s">
        <v>301</v>
      </c>
      <c r="O605" s="168">
        <v>2</v>
      </c>
      <c r="P605">
        <v>2</v>
      </c>
      <c r="Q605">
        <v>1</v>
      </c>
      <c r="R605">
        <v>1</v>
      </c>
      <c r="S605">
        <v>1</v>
      </c>
      <c r="T605">
        <v>0</v>
      </c>
      <c r="U605">
        <v>0</v>
      </c>
      <c r="V605">
        <v>0</v>
      </c>
      <c r="W605">
        <v>0</v>
      </c>
      <c r="X605">
        <v>0</v>
      </c>
      <c r="Y605">
        <v>0</v>
      </c>
      <c r="Z605">
        <v>0</v>
      </c>
      <c r="AA605">
        <v>0</v>
      </c>
      <c r="AB605">
        <v>0</v>
      </c>
      <c r="AC605">
        <v>0</v>
      </c>
      <c r="AD605">
        <v>1</v>
      </c>
    </row>
    <row r="606" spans="1:30" x14ac:dyDescent="0.3">
      <c r="A606" t="s">
        <v>1196</v>
      </c>
      <c r="B606" t="s">
        <v>972</v>
      </c>
      <c r="C606" s="19" t="s">
        <v>315</v>
      </c>
      <c r="D606">
        <v>1</v>
      </c>
      <c r="E606">
        <v>35.164839999999998</v>
      </c>
      <c r="F606">
        <v>5.9814410000000002</v>
      </c>
      <c r="G606">
        <v>5.8</v>
      </c>
      <c r="H606">
        <v>1.1499999999999999</v>
      </c>
      <c r="I606">
        <v>2.9</v>
      </c>
      <c r="J606" s="1">
        <v>90</v>
      </c>
      <c r="K606" s="1">
        <v>150</v>
      </c>
      <c r="L606" s="1">
        <v>0</v>
      </c>
      <c r="M606" s="7" t="s">
        <v>945</v>
      </c>
      <c r="N606" t="s">
        <v>301</v>
      </c>
      <c r="O606" s="168">
        <v>2</v>
      </c>
      <c r="P606">
        <v>2</v>
      </c>
      <c r="Q606">
        <v>1</v>
      </c>
      <c r="R606">
        <v>1</v>
      </c>
      <c r="S606">
        <v>1</v>
      </c>
      <c r="T606">
        <v>0</v>
      </c>
      <c r="U606">
        <v>0</v>
      </c>
      <c r="V606">
        <v>0</v>
      </c>
      <c r="W606">
        <v>0</v>
      </c>
      <c r="X606">
        <v>0</v>
      </c>
      <c r="Y606">
        <v>0</v>
      </c>
      <c r="Z606">
        <v>0</v>
      </c>
      <c r="AA606">
        <v>0</v>
      </c>
      <c r="AB606">
        <v>0</v>
      </c>
      <c r="AC606">
        <v>0</v>
      </c>
      <c r="AD606">
        <v>1</v>
      </c>
    </row>
    <row r="607" spans="1:30" x14ac:dyDescent="0.3">
      <c r="A607" t="s">
        <v>1197</v>
      </c>
      <c r="B607" t="s">
        <v>606</v>
      </c>
      <c r="C607" s="19" t="s">
        <v>228</v>
      </c>
      <c r="D607">
        <v>1</v>
      </c>
      <c r="E607">
        <v>28.821380000000001</v>
      </c>
      <c r="F607">
        <v>7.5942460000000001</v>
      </c>
      <c r="G607">
        <v>5.8</v>
      </c>
      <c r="H607">
        <v>1.375</v>
      </c>
      <c r="I607">
        <v>2.9</v>
      </c>
      <c r="J607" s="1">
        <v>90</v>
      </c>
      <c r="K607" s="1">
        <v>60</v>
      </c>
      <c r="L607" s="1">
        <v>0</v>
      </c>
      <c r="M607" s="7" t="s">
        <v>747</v>
      </c>
      <c r="N607" t="s">
        <v>306</v>
      </c>
      <c r="O607" s="168">
        <v>2</v>
      </c>
      <c r="P607">
        <v>2</v>
      </c>
      <c r="Q607">
        <v>1</v>
      </c>
      <c r="R607">
        <v>1</v>
      </c>
      <c r="S607">
        <v>1</v>
      </c>
      <c r="T607">
        <v>0</v>
      </c>
      <c r="U607">
        <v>0</v>
      </c>
      <c r="V607">
        <v>0</v>
      </c>
      <c r="W607">
        <v>0</v>
      </c>
      <c r="X607">
        <v>0</v>
      </c>
      <c r="Y607">
        <v>0</v>
      </c>
      <c r="Z607">
        <v>0</v>
      </c>
      <c r="AA607">
        <v>0</v>
      </c>
      <c r="AB607">
        <v>0</v>
      </c>
      <c r="AC607">
        <v>0</v>
      </c>
      <c r="AD607">
        <v>1</v>
      </c>
    </row>
    <row r="608" spans="1:30" x14ac:dyDescent="0.3">
      <c r="A608" t="s">
        <v>1198</v>
      </c>
      <c r="B608" t="s">
        <v>606</v>
      </c>
      <c r="C608" s="19" t="s">
        <v>308</v>
      </c>
      <c r="D608">
        <v>1</v>
      </c>
      <c r="E608">
        <v>25.092151000000001</v>
      </c>
      <c r="F608">
        <v>11.335031000000001</v>
      </c>
      <c r="G608">
        <v>5.8</v>
      </c>
      <c r="H608">
        <v>5.1182449999999999</v>
      </c>
      <c r="I608">
        <v>5.1316420000000003</v>
      </c>
      <c r="J608" s="1">
        <v>0</v>
      </c>
      <c r="K608" s="1">
        <v>180</v>
      </c>
      <c r="L608" s="1">
        <v>0</v>
      </c>
      <c r="M608" s="7" t="s">
        <v>505</v>
      </c>
      <c r="N608" t="s">
        <v>324</v>
      </c>
      <c r="O608" s="168">
        <v>2</v>
      </c>
      <c r="P608">
        <v>2</v>
      </c>
      <c r="Q608">
        <v>1</v>
      </c>
      <c r="R608">
        <v>1</v>
      </c>
      <c r="S608">
        <v>1</v>
      </c>
      <c r="T608">
        <v>0</v>
      </c>
      <c r="U608">
        <v>0</v>
      </c>
      <c r="V608">
        <v>0</v>
      </c>
      <c r="W608">
        <v>0</v>
      </c>
      <c r="X608">
        <v>0</v>
      </c>
      <c r="Y608">
        <v>0</v>
      </c>
      <c r="Z608">
        <v>0</v>
      </c>
      <c r="AA608">
        <v>0</v>
      </c>
      <c r="AB608">
        <v>0</v>
      </c>
      <c r="AC608">
        <v>0</v>
      </c>
      <c r="AD608">
        <v>1</v>
      </c>
    </row>
    <row r="609" spans="1:30" x14ac:dyDescent="0.3">
      <c r="A609" t="s">
        <v>1199</v>
      </c>
      <c r="B609" t="s">
        <v>606</v>
      </c>
      <c r="C609" s="19" t="s">
        <v>299</v>
      </c>
      <c r="D609">
        <v>1</v>
      </c>
      <c r="E609">
        <v>22.517150999999998</v>
      </c>
      <c r="F609">
        <v>6.875</v>
      </c>
      <c r="G609">
        <v>5.8</v>
      </c>
      <c r="H609">
        <v>3.9070230000000001</v>
      </c>
      <c r="I609">
        <v>2.2216399999999998</v>
      </c>
      <c r="J609" s="1">
        <v>90</v>
      </c>
      <c r="K609" s="1">
        <v>-30</v>
      </c>
      <c r="L609" s="1">
        <v>0</v>
      </c>
      <c r="M609" s="7" t="s">
        <v>10</v>
      </c>
      <c r="N609" t="s">
        <v>316</v>
      </c>
      <c r="O609" s="168">
        <v>2</v>
      </c>
      <c r="P609">
        <v>2</v>
      </c>
      <c r="Q609">
        <v>1</v>
      </c>
      <c r="R609">
        <v>0.5</v>
      </c>
      <c r="S609">
        <v>1</v>
      </c>
      <c r="T609">
        <v>0</v>
      </c>
      <c r="U609">
        <v>0</v>
      </c>
      <c r="V609">
        <v>0</v>
      </c>
      <c r="W609">
        <v>0</v>
      </c>
      <c r="X609">
        <v>0</v>
      </c>
      <c r="Y609">
        <v>0</v>
      </c>
      <c r="Z609">
        <v>0</v>
      </c>
      <c r="AA609">
        <v>0</v>
      </c>
      <c r="AB609">
        <v>0</v>
      </c>
      <c r="AC609">
        <v>0</v>
      </c>
      <c r="AD609">
        <v>1</v>
      </c>
    </row>
    <row r="610" spans="1:30" x14ac:dyDescent="0.3">
      <c r="A610" t="s">
        <v>1201</v>
      </c>
      <c r="B610" t="s">
        <v>606</v>
      </c>
      <c r="C610" s="19" t="s">
        <v>335</v>
      </c>
      <c r="D610">
        <v>1</v>
      </c>
      <c r="E610">
        <v>24.867151</v>
      </c>
      <c r="F610">
        <v>10.945319</v>
      </c>
      <c r="G610">
        <v>5.8</v>
      </c>
      <c r="H610">
        <v>0.45</v>
      </c>
      <c r="I610">
        <v>2.9</v>
      </c>
      <c r="J610" s="1">
        <v>90</v>
      </c>
      <c r="K610" s="1">
        <v>60</v>
      </c>
      <c r="L610" s="1">
        <v>0</v>
      </c>
      <c r="M610" s="7" t="s">
        <v>487</v>
      </c>
      <c r="N610" t="s">
        <v>306</v>
      </c>
      <c r="O610" s="168">
        <v>2</v>
      </c>
      <c r="P610">
        <v>2</v>
      </c>
      <c r="Q610">
        <v>1</v>
      </c>
      <c r="R610">
        <v>1</v>
      </c>
      <c r="S610">
        <v>1</v>
      </c>
      <c r="T610">
        <v>0</v>
      </c>
      <c r="U610">
        <v>0</v>
      </c>
      <c r="V610">
        <v>0</v>
      </c>
      <c r="W610">
        <v>0</v>
      </c>
      <c r="X610">
        <v>0</v>
      </c>
      <c r="Y610">
        <v>0</v>
      </c>
      <c r="Z610">
        <v>0</v>
      </c>
      <c r="AA610">
        <v>0</v>
      </c>
      <c r="AB610">
        <v>0</v>
      </c>
      <c r="AC610">
        <v>0</v>
      </c>
      <c r="AD610">
        <v>1</v>
      </c>
    </row>
    <row r="611" spans="1:30" x14ac:dyDescent="0.3">
      <c r="A611" t="s">
        <v>1202</v>
      </c>
      <c r="B611" t="s">
        <v>606</v>
      </c>
      <c r="C611" s="19" t="s">
        <v>315</v>
      </c>
      <c r="D611">
        <v>1</v>
      </c>
      <c r="E611">
        <v>29.508880000000001</v>
      </c>
      <c r="F611">
        <v>8.785031</v>
      </c>
      <c r="G611">
        <v>5.8</v>
      </c>
      <c r="H611">
        <v>3.65</v>
      </c>
      <c r="I611">
        <v>2.9</v>
      </c>
      <c r="J611" s="1">
        <v>90</v>
      </c>
      <c r="K611" s="1">
        <v>150</v>
      </c>
      <c r="L611" s="1">
        <v>0</v>
      </c>
      <c r="M611" s="7" t="s">
        <v>883</v>
      </c>
      <c r="N611" t="s">
        <v>301</v>
      </c>
      <c r="O611" s="168">
        <v>2</v>
      </c>
      <c r="P611">
        <v>2</v>
      </c>
      <c r="Q611">
        <v>1</v>
      </c>
      <c r="R611">
        <v>1</v>
      </c>
      <c r="S611">
        <v>1</v>
      </c>
      <c r="T611">
        <v>0</v>
      </c>
      <c r="U611">
        <v>0</v>
      </c>
      <c r="V611">
        <v>0</v>
      </c>
      <c r="W611">
        <v>0</v>
      </c>
      <c r="X611">
        <v>0</v>
      </c>
      <c r="Y611">
        <v>0</v>
      </c>
      <c r="Z611">
        <v>0</v>
      </c>
      <c r="AA611">
        <v>0</v>
      </c>
      <c r="AB611">
        <v>0</v>
      </c>
      <c r="AC611">
        <v>0</v>
      </c>
      <c r="AD611">
        <v>1</v>
      </c>
    </row>
    <row r="612" spans="1:30" x14ac:dyDescent="0.3">
      <c r="A612" t="s">
        <v>1203</v>
      </c>
      <c r="B612" t="s">
        <v>606</v>
      </c>
      <c r="C612" s="19" t="s">
        <v>322</v>
      </c>
      <c r="D612">
        <v>1</v>
      </c>
      <c r="E612">
        <v>25.092151000000001</v>
      </c>
      <c r="F612">
        <v>11.335031000000001</v>
      </c>
      <c r="G612">
        <v>8.6999999999999993</v>
      </c>
      <c r="H612">
        <v>5.1182449999999999</v>
      </c>
      <c r="I612">
        <v>5.1316420000000003</v>
      </c>
      <c r="J612" s="1">
        <v>0</v>
      </c>
      <c r="K612" s="1">
        <v>180</v>
      </c>
      <c r="L612" s="1">
        <v>0</v>
      </c>
      <c r="M612" s="7" t="s">
        <v>10</v>
      </c>
      <c r="N612" t="s">
        <v>485</v>
      </c>
      <c r="O612" s="168">
        <v>2</v>
      </c>
      <c r="P612">
        <v>2</v>
      </c>
      <c r="Q612">
        <v>1</v>
      </c>
      <c r="R612">
        <v>0</v>
      </c>
      <c r="S612">
        <v>1</v>
      </c>
      <c r="T612">
        <v>0</v>
      </c>
      <c r="U612">
        <v>0</v>
      </c>
      <c r="V612">
        <v>0</v>
      </c>
      <c r="W612">
        <v>0</v>
      </c>
      <c r="X612">
        <v>0</v>
      </c>
      <c r="Y612">
        <v>0</v>
      </c>
      <c r="Z612">
        <v>0</v>
      </c>
      <c r="AA612">
        <v>0</v>
      </c>
      <c r="AB612">
        <v>0</v>
      </c>
      <c r="AC612">
        <v>0</v>
      </c>
      <c r="AD612">
        <v>1</v>
      </c>
    </row>
    <row r="613" spans="1:30" x14ac:dyDescent="0.3">
      <c r="A613" t="s">
        <v>1204</v>
      </c>
      <c r="B613" t="s">
        <v>606</v>
      </c>
      <c r="C613" s="19" t="s">
        <v>335</v>
      </c>
      <c r="D613">
        <v>1</v>
      </c>
      <c r="E613">
        <v>24.867151</v>
      </c>
      <c r="F613">
        <v>10.945319</v>
      </c>
      <c r="G613">
        <v>5.8</v>
      </c>
      <c r="H613">
        <v>4.7</v>
      </c>
      <c r="I613">
        <v>2.9</v>
      </c>
      <c r="J613" s="1">
        <v>90</v>
      </c>
      <c r="K613" s="1">
        <v>-120</v>
      </c>
      <c r="L613" s="1">
        <v>0</v>
      </c>
      <c r="M613" s="7" t="s">
        <v>774</v>
      </c>
      <c r="N613" t="s">
        <v>306</v>
      </c>
      <c r="O613" s="168">
        <v>2</v>
      </c>
      <c r="P613">
        <v>2</v>
      </c>
      <c r="Q613">
        <v>1</v>
      </c>
      <c r="R613">
        <v>1</v>
      </c>
      <c r="S613">
        <v>1</v>
      </c>
      <c r="T613">
        <v>0</v>
      </c>
      <c r="U613">
        <v>0</v>
      </c>
      <c r="V613">
        <v>0</v>
      </c>
      <c r="W613">
        <v>0</v>
      </c>
      <c r="X613">
        <v>0</v>
      </c>
      <c r="Y613">
        <v>0</v>
      </c>
      <c r="Z613">
        <v>0</v>
      </c>
      <c r="AA613">
        <v>0</v>
      </c>
      <c r="AB613">
        <v>0</v>
      </c>
      <c r="AC613">
        <v>0</v>
      </c>
      <c r="AD613">
        <v>1</v>
      </c>
    </row>
    <row r="614" spans="1:30" x14ac:dyDescent="0.3">
      <c r="A614" t="s">
        <v>1205</v>
      </c>
      <c r="B614" t="s">
        <v>606</v>
      </c>
      <c r="C614" s="19" t="s">
        <v>228</v>
      </c>
      <c r="D614">
        <v>1</v>
      </c>
      <c r="E614">
        <v>26.933879999999998</v>
      </c>
      <c r="F614">
        <v>4.3250000000000002</v>
      </c>
      <c r="G614">
        <v>5.8</v>
      </c>
      <c r="H614">
        <v>3.7749999999999999</v>
      </c>
      <c r="I614">
        <v>2.9</v>
      </c>
      <c r="J614" s="1">
        <v>90</v>
      </c>
      <c r="K614" s="1">
        <v>60</v>
      </c>
      <c r="L614" s="1">
        <v>0</v>
      </c>
      <c r="M614" s="7" t="s">
        <v>970</v>
      </c>
      <c r="N614" t="s">
        <v>306</v>
      </c>
      <c r="O614" s="168">
        <v>2</v>
      </c>
      <c r="P614">
        <v>2</v>
      </c>
      <c r="Q614">
        <v>1</v>
      </c>
      <c r="R614">
        <v>1</v>
      </c>
      <c r="S614">
        <v>1</v>
      </c>
      <c r="T614">
        <v>0</v>
      </c>
      <c r="U614">
        <v>0</v>
      </c>
      <c r="V614">
        <v>0</v>
      </c>
      <c r="W614">
        <v>0</v>
      </c>
      <c r="X614">
        <v>0</v>
      </c>
      <c r="Y614">
        <v>0</v>
      </c>
      <c r="Z614">
        <v>0</v>
      </c>
      <c r="AA614">
        <v>0</v>
      </c>
      <c r="AB614">
        <v>0</v>
      </c>
      <c r="AC614">
        <v>0</v>
      </c>
      <c r="AD614">
        <v>1</v>
      </c>
    </row>
    <row r="615" spans="1:30" x14ac:dyDescent="0.3">
      <c r="A615" t="s">
        <v>1206</v>
      </c>
      <c r="B615" t="s">
        <v>606</v>
      </c>
      <c r="C615" s="19" t="s">
        <v>315</v>
      </c>
      <c r="D615">
        <v>1</v>
      </c>
      <c r="E615">
        <v>25.092151000000001</v>
      </c>
      <c r="F615">
        <v>11.335031000000001</v>
      </c>
      <c r="G615">
        <v>5.8</v>
      </c>
      <c r="H615">
        <v>1.45</v>
      </c>
      <c r="I615">
        <v>2.9</v>
      </c>
      <c r="J615" s="1">
        <v>90</v>
      </c>
      <c r="K615" s="1">
        <v>150</v>
      </c>
      <c r="L615" s="1">
        <v>0</v>
      </c>
      <c r="M615" s="7" t="s">
        <v>482</v>
      </c>
      <c r="N615" t="s">
        <v>301</v>
      </c>
      <c r="O615" s="168">
        <v>2</v>
      </c>
      <c r="P615">
        <v>2</v>
      </c>
      <c r="Q615">
        <v>1</v>
      </c>
      <c r="R615">
        <v>1</v>
      </c>
      <c r="S615">
        <v>1</v>
      </c>
      <c r="T615">
        <v>0</v>
      </c>
      <c r="U615">
        <v>0</v>
      </c>
      <c r="V615">
        <v>0</v>
      </c>
      <c r="W615">
        <v>0</v>
      </c>
      <c r="X615">
        <v>0</v>
      </c>
      <c r="Y615">
        <v>0</v>
      </c>
      <c r="Z615">
        <v>0</v>
      </c>
      <c r="AA615">
        <v>0</v>
      </c>
      <c r="AB615">
        <v>0</v>
      </c>
      <c r="AC615">
        <v>0</v>
      </c>
      <c r="AD615">
        <v>1</v>
      </c>
    </row>
    <row r="616" spans="1:30" x14ac:dyDescent="0.3">
      <c r="A616" t="s">
        <v>1208</v>
      </c>
      <c r="B616" t="s">
        <v>774</v>
      </c>
      <c r="C616" s="19" t="s">
        <v>322</v>
      </c>
      <c r="D616">
        <v>1</v>
      </c>
      <c r="E616">
        <v>22.182472000000001</v>
      </c>
      <c r="F616">
        <v>12.495319</v>
      </c>
      <c r="G616">
        <v>8.6999999999999993</v>
      </c>
      <c r="H616">
        <v>3.612727</v>
      </c>
      <c r="I616">
        <v>4.0329639999999998</v>
      </c>
      <c r="J616" s="1">
        <v>0</v>
      </c>
      <c r="K616" s="1">
        <v>180</v>
      </c>
      <c r="L616" s="1">
        <v>0</v>
      </c>
      <c r="M616" s="7" t="s">
        <v>10</v>
      </c>
      <c r="N616" t="s">
        <v>485</v>
      </c>
      <c r="O616" s="168">
        <v>2</v>
      </c>
      <c r="P616">
        <v>2</v>
      </c>
      <c r="Q616">
        <v>1</v>
      </c>
      <c r="R616">
        <v>0</v>
      </c>
      <c r="S616">
        <v>1</v>
      </c>
      <c r="T616">
        <v>0</v>
      </c>
      <c r="U616">
        <v>0</v>
      </c>
      <c r="V616">
        <v>0</v>
      </c>
      <c r="W616">
        <v>0</v>
      </c>
      <c r="X616">
        <v>0</v>
      </c>
      <c r="Y616">
        <v>0</v>
      </c>
      <c r="Z616">
        <v>0</v>
      </c>
      <c r="AA616">
        <v>0</v>
      </c>
      <c r="AB616">
        <v>0</v>
      </c>
      <c r="AC616">
        <v>0</v>
      </c>
      <c r="AD616">
        <v>1</v>
      </c>
    </row>
    <row r="617" spans="1:30" x14ac:dyDescent="0.3">
      <c r="A617" t="s">
        <v>1209</v>
      </c>
      <c r="B617" t="s">
        <v>774</v>
      </c>
      <c r="C617" s="19" t="s">
        <v>299</v>
      </c>
      <c r="D617">
        <v>1</v>
      </c>
      <c r="E617">
        <v>19.832471999999999</v>
      </c>
      <c r="F617">
        <v>8.4250000000000007</v>
      </c>
      <c r="G617">
        <v>5.8</v>
      </c>
      <c r="H617">
        <v>2.2557209999999999</v>
      </c>
      <c r="I617">
        <v>2.1101899999999998</v>
      </c>
      <c r="J617" s="1">
        <v>90</v>
      </c>
      <c r="K617" s="1">
        <v>-30</v>
      </c>
      <c r="L617" s="1">
        <v>0</v>
      </c>
      <c r="M617" s="7" t="s">
        <v>10</v>
      </c>
      <c r="N617" t="s">
        <v>316</v>
      </c>
      <c r="O617" s="168">
        <v>2</v>
      </c>
      <c r="P617">
        <v>2</v>
      </c>
      <c r="Q617">
        <v>1</v>
      </c>
      <c r="R617">
        <v>0.5</v>
      </c>
      <c r="S617">
        <v>1</v>
      </c>
      <c r="T617">
        <v>0</v>
      </c>
      <c r="U617">
        <v>0</v>
      </c>
      <c r="V617">
        <v>0</v>
      </c>
      <c r="W617">
        <v>0</v>
      </c>
      <c r="X617">
        <v>0</v>
      </c>
      <c r="Y617">
        <v>0</v>
      </c>
      <c r="Z617">
        <v>0</v>
      </c>
      <c r="AA617">
        <v>0</v>
      </c>
      <c r="AB617">
        <v>0</v>
      </c>
      <c r="AC617">
        <v>0</v>
      </c>
      <c r="AD617">
        <v>1</v>
      </c>
    </row>
    <row r="618" spans="1:30" x14ac:dyDescent="0.3">
      <c r="A618" t="s">
        <v>1211</v>
      </c>
      <c r="B618" t="s">
        <v>774</v>
      </c>
      <c r="C618" s="19" t="s">
        <v>308</v>
      </c>
      <c r="D618">
        <v>1</v>
      </c>
      <c r="E618">
        <v>22.182472000000001</v>
      </c>
      <c r="F618">
        <v>12.495319</v>
      </c>
      <c r="G618">
        <v>5.8</v>
      </c>
      <c r="H618">
        <v>3.612727</v>
      </c>
      <c r="I618">
        <v>4.0329639999999998</v>
      </c>
      <c r="J618" s="1">
        <v>0</v>
      </c>
      <c r="K618" s="1">
        <v>180</v>
      </c>
      <c r="L618" s="1">
        <v>0</v>
      </c>
      <c r="M618" s="7" t="s">
        <v>507</v>
      </c>
      <c r="N618" t="s">
        <v>324</v>
      </c>
      <c r="O618" s="168">
        <v>2</v>
      </c>
      <c r="P618">
        <v>2</v>
      </c>
      <c r="Q618">
        <v>1</v>
      </c>
      <c r="R618">
        <v>1</v>
      </c>
      <c r="S618">
        <v>1</v>
      </c>
      <c r="T618">
        <v>0</v>
      </c>
      <c r="U618">
        <v>0</v>
      </c>
      <c r="V618">
        <v>0</v>
      </c>
      <c r="W618">
        <v>0</v>
      </c>
      <c r="X618">
        <v>0</v>
      </c>
      <c r="Y618">
        <v>0</v>
      </c>
      <c r="Z618">
        <v>0</v>
      </c>
      <c r="AA618">
        <v>0</v>
      </c>
      <c r="AB618">
        <v>0</v>
      </c>
      <c r="AC618">
        <v>0</v>
      </c>
      <c r="AD618">
        <v>1</v>
      </c>
    </row>
    <row r="619" spans="1:30" x14ac:dyDescent="0.3">
      <c r="A619" t="s">
        <v>1212</v>
      </c>
      <c r="B619" t="s">
        <v>774</v>
      </c>
      <c r="C619" s="19" t="s">
        <v>335</v>
      </c>
      <c r="D619">
        <v>1</v>
      </c>
      <c r="E619">
        <v>19.832471999999999</v>
      </c>
      <c r="F619">
        <v>8.4250000000000007</v>
      </c>
      <c r="G619">
        <v>5.8</v>
      </c>
      <c r="H619">
        <v>4.7</v>
      </c>
      <c r="I619">
        <v>2.9</v>
      </c>
      <c r="J619" s="1">
        <v>90</v>
      </c>
      <c r="K619" s="1">
        <v>60</v>
      </c>
      <c r="L619" s="1">
        <v>0</v>
      </c>
      <c r="M619" s="7" t="s">
        <v>477</v>
      </c>
      <c r="N619" t="s">
        <v>301</v>
      </c>
      <c r="O619" s="168">
        <v>2</v>
      </c>
      <c r="P619">
        <v>2</v>
      </c>
      <c r="Q619">
        <v>1</v>
      </c>
      <c r="R619">
        <v>1</v>
      </c>
      <c r="S619">
        <v>1</v>
      </c>
      <c r="T619">
        <v>0</v>
      </c>
      <c r="U619">
        <v>0</v>
      </c>
      <c r="V619">
        <v>0</v>
      </c>
      <c r="W619">
        <v>0</v>
      </c>
      <c r="X619">
        <v>0</v>
      </c>
      <c r="Y619">
        <v>0</v>
      </c>
      <c r="Z619">
        <v>0</v>
      </c>
      <c r="AA619">
        <v>0</v>
      </c>
      <c r="AB619">
        <v>0</v>
      </c>
      <c r="AC619">
        <v>0</v>
      </c>
      <c r="AD619">
        <v>1</v>
      </c>
    </row>
    <row r="620" spans="1:30" x14ac:dyDescent="0.3">
      <c r="A620" t="s">
        <v>1214</v>
      </c>
      <c r="B620" t="s">
        <v>774</v>
      </c>
      <c r="C620" s="19" t="s">
        <v>315</v>
      </c>
      <c r="D620">
        <v>1</v>
      </c>
      <c r="E620">
        <v>24.867151</v>
      </c>
      <c r="F620">
        <v>10.945319</v>
      </c>
      <c r="G620">
        <v>5.8</v>
      </c>
      <c r="H620">
        <v>3.1</v>
      </c>
      <c r="I620">
        <v>2.9</v>
      </c>
      <c r="J620" s="1">
        <v>90</v>
      </c>
      <c r="K620" s="1">
        <v>150</v>
      </c>
      <c r="L620" s="1">
        <v>0</v>
      </c>
      <c r="M620" s="7" t="s">
        <v>487</v>
      </c>
      <c r="N620" t="s">
        <v>301</v>
      </c>
      <c r="O620" s="168">
        <v>2</v>
      </c>
      <c r="P620">
        <v>2</v>
      </c>
      <c r="Q620">
        <v>1</v>
      </c>
      <c r="R620">
        <v>1</v>
      </c>
      <c r="S620">
        <v>1</v>
      </c>
      <c r="T620">
        <v>0</v>
      </c>
      <c r="U620">
        <v>0</v>
      </c>
      <c r="V620">
        <v>0</v>
      </c>
      <c r="W620">
        <v>0</v>
      </c>
      <c r="X620">
        <v>0</v>
      </c>
      <c r="Y620">
        <v>0</v>
      </c>
      <c r="Z620">
        <v>0</v>
      </c>
      <c r="AA620">
        <v>0</v>
      </c>
      <c r="AB620">
        <v>0</v>
      </c>
      <c r="AC620">
        <v>0</v>
      </c>
      <c r="AD620">
        <v>1</v>
      </c>
    </row>
    <row r="621" spans="1:30" x14ac:dyDescent="0.3">
      <c r="A621" t="s">
        <v>1215</v>
      </c>
      <c r="B621" t="s">
        <v>774</v>
      </c>
      <c r="C621" s="19" t="s">
        <v>228</v>
      </c>
      <c r="D621">
        <v>1</v>
      </c>
      <c r="E621">
        <v>24.867151</v>
      </c>
      <c r="F621">
        <v>10.945319</v>
      </c>
      <c r="G621">
        <v>5.8</v>
      </c>
      <c r="H621">
        <v>4.7</v>
      </c>
      <c r="I621">
        <v>2.9</v>
      </c>
      <c r="J621" s="1">
        <v>90</v>
      </c>
      <c r="K621" s="1">
        <v>-120</v>
      </c>
      <c r="L621" s="1">
        <v>0</v>
      </c>
      <c r="M621" s="7" t="s">
        <v>606</v>
      </c>
      <c r="N621" t="s">
        <v>306</v>
      </c>
      <c r="O621" s="168">
        <v>2</v>
      </c>
      <c r="P621">
        <v>2</v>
      </c>
      <c r="Q621">
        <v>1</v>
      </c>
      <c r="R621">
        <v>1</v>
      </c>
      <c r="S621">
        <v>1</v>
      </c>
      <c r="T621">
        <v>0</v>
      </c>
      <c r="U621">
        <v>0</v>
      </c>
      <c r="V621">
        <v>0</v>
      </c>
      <c r="W621">
        <v>0</v>
      </c>
      <c r="X621">
        <v>0</v>
      </c>
      <c r="Y621">
        <v>0</v>
      </c>
      <c r="Z621">
        <v>0</v>
      </c>
      <c r="AA621">
        <v>0</v>
      </c>
      <c r="AB621">
        <v>0</v>
      </c>
      <c r="AC621">
        <v>0</v>
      </c>
      <c r="AD621">
        <v>1</v>
      </c>
    </row>
    <row r="622" spans="1:30" x14ac:dyDescent="0.3">
      <c r="A622" t="s">
        <v>1216</v>
      </c>
      <c r="B622" t="s">
        <v>719</v>
      </c>
      <c r="C622" s="19" t="s">
        <v>308</v>
      </c>
      <c r="D622">
        <v>1</v>
      </c>
      <c r="E622">
        <v>18.363707000000002</v>
      </c>
      <c r="F622">
        <v>14.931024000000001</v>
      </c>
      <c r="G622">
        <v>5.8</v>
      </c>
      <c r="H622">
        <v>3.0331450000000002</v>
      </c>
      <c r="I622">
        <v>2.7496209999999999</v>
      </c>
      <c r="J622" s="1">
        <v>180</v>
      </c>
      <c r="K622" s="1">
        <v>180</v>
      </c>
      <c r="L622" s="1">
        <v>0</v>
      </c>
      <c r="M622" s="7" t="s">
        <v>588</v>
      </c>
      <c r="N622" t="s">
        <v>324</v>
      </c>
      <c r="O622" s="168">
        <v>2</v>
      </c>
      <c r="P622">
        <v>2</v>
      </c>
      <c r="Q622">
        <v>1</v>
      </c>
      <c r="R622">
        <v>1</v>
      </c>
      <c r="S622">
        <v>1</v>
      </c>
      <c r="T622">
        <v>0</v>
      </c>
      <c r="U622">
        <v>0</v>
      </c>
      <c r="V622">
        <v>0</v>
      </c>
      <c r="W622">
        <v>0</v>
      </c>
      <c r="X622">
        <v>0</v>
      </c>
      <c r="Y622">
        <v>0</v>
      </c>
      <c r="Z622">
        <v>0</v>
      </c>
      <c r="AA622">
        <v>0</v>
      </c>
      <c r="AB622">
        <v>0</v>
      </c>
      <c r="AC622">
        <v>0</v>
      </c>
      <c r="AD622">
        <v>1</v>
      </c>
    </row>
    <row r="623" spans="1:30" x14ac:dyDescent="0.3">
      <c r="A623" t="s">
        <v>1217</v>
      </c>
      <c r="B623" t="s">
        <v>719</v>
      </c>
      <c r="C623" s="19" t="s">
        <v>335</v>
      </c>
      <c r="D623">
        <v>1</v>
      </c>
      <c r="E623">
        <v>16.554269000000001</v>
      </c>
      <c r="F623">
        <v>18.746984999999999</v>
      </c>
      <c r="G623">
        <v>5.8</v>
      </c>
      <c r="H623">
        <v>2.4</v>
      </c>
      <c r="I623">
        <v>2.9</v>
      </c>
      <c r="J623" s="1">
        <v>90</v>
      </c>
      <c r="K623" s="1">
        <v>-120</v>
      </c>
      <c r="L623" s="1">
        <v>0</v>
      </c>
      <c r="M623" s="7" t="s">
        <v>710</v>
      </c>
      <c r="N623" t="s">
        <v>301</v>
      </c>
      <c r="O623" s="168">
        <v>2</v>
      </c>
      <c r="P623">
        <v>2</v>
      </c>
      <c r="Q623">
        <v>1</v>
      </c>
      <c r="R623">
        <v>1</v>
      </c>
      <c r="S623">
        <v>1</v>
      </c>
      <c r="T623">
        <v>0</v>
      </c>
      <c r="U623">
        <v>0</v>
      </c>
      <c r="V623">
        <v>0</v>
      </c>
      <c r="W623">
        <v>0</v>
      </c>
      <c r="X623">
        <v>0</v>
      </c>
      <c r="Y623">
        <v>0</v>
      </c>
      <c r="Z623">
        <v>0</v>
      </c>
      <c r="AA623">
        <v>0</v>
      </c>
      <c r="AB623">
        <v>0</v>
      </c>
      <c r="AC623">
        <v>0</v>
      </c>
      <c r="AD623">
        <v>1</v>
      </c>
    </row>
    <row r="624" spans="1:30" x14ac:dyDescent="0.3">
      <c r="A624" t="s">
        <v>1219</v>
      </c>
      <c r="B624" t="s">
        <v>719</v>
      </c>
      <c r="C624" s="19" t="s">
        <v>315</v>
      </c>
      <c r="D624">
        <v>1</v>
      </c>
      <c r="E624">
        <v>16.554269000000001</v>
      </c>
      <c r="F624">
        <v>18.746984999999999</v>
      </c>
      <c r="G624">
        <v>5.8</v>
      </c>
      <c r="H624">
        <v>3.4750000000000001</v>
      </c>
      <c r="I624">
        <v>2.9</v>
      </c>
      <c r="J624" s="1">
        <v>90</v>
      </c>
      <c r="K624" s="1">
        <v>-30</v>
      </c>
      <c r="L624" s="1">
        <v>0</v>
      </c>
      <c r="M624" s="7" t="s">
        <v>729</v>
      </c>
      <c r="N624" t="s">
        <v>301</v>
      </c>
      <c r="O624" s="168">
        <v>2</v>
      </c>
      <c r="P624">
        <v>2</v>
      </c>
      <c r="Q624">
        <v>1</v>
      </c>
      <c r="R624">
        <v>1</v>
      </c>
      <c r="S624">
        <v>1</v>
      </c>
      <c r="T624">
        <v>0</v>
      </c>
      <c r="U624">
        <v>0</v>
      </c>
      <c r="V624">
        <v>0</v>
      </c>
      <c r="W624">
        <v>0</v>
      </c>
      <c r="X624">
        <v>0</v>
      </c>
      <c r="Y624">
        <v>0</v>
      </c>
      <c r="Z624">
        <v>0</v>
      </c>
      <c r="AA624">
        <v>0</v>
      </c>
      <c r="AB624">
        <v>0</v>
      </c>
      <c r="AC624">
        <v>0</v>
      </c>
      <c r="AD624">
        <v>1</v>
      </c>
    </row>
    <row r="625" spans="1:30" x14ac:dyDescent="0.3">
      <c r="A625" t="s">
        <v>1220</v>
      </c>
      <c r="B625" t="s">
        <v>719</v>
      </c>
      <c r="C625" s="19" t="s">
        <v>299</v>
      </c>
      <c r="D625">
        <v>1</v>
      </c>
      <c r="E625">
        <v>15.354269</v>
      </c>
      <c r="F625">
        <v>16.668524000000001</v>
      </c>
      <c r="G625">
        <v>5.8</v>
      </c>
      <c r="H625">
        <v>3.4750000000000001</v>
      </c>
      <c r="I625">
        <v>2.9</v>
      </c>
      <c r="J625" s="1">
        <v>90</v>
      </c>
      <c r="K625" s="1">
        <v>-30</v>
      </c>
      <c r="L625" s="1">
        <v>0</v>
      </c>
      <c r="M625" s="7" t="s">
        <v>712</v>
      </c>
      <c r="N625" t="s">
        <v>301</v>
      </c>
      <c r="O625" s="168">
        <v>2</v>
      </c>
      <c r="P625">
        <v>2</v>
      </c>
      <c r="Q625">
        <v>1</v>
      </c>
      <c r="R625">
        <v>1</v>
      </c>
      <c r="S625">
        <v>1</v>
      </c>
      <c r="T625">
        <v>0</v>
      </c>
      <c r="U625">
        <v>0</v>
      </c>
      <c r="V625">
        <v>0</v>
      </c>
      <c r="W625">
        <v>0</v>
      </c>
      <c r="X625">
        <v>0</v>
      </c>
      <c r="Y625">
        <v>0</v>
      </c>
      <c r="Z625">
        <v>0</v>
      </c>
      <c r="AA625">
        <v>0</v>
      </c>
      <c r="AB625">
        <v>0</v>
      </c>
      <c r="AC625">
        <v>0</v>
      </c>
      <c r="AD625">
        <v>1</v>
      </c>
    </row>
    <row r="626" spans="1:30" x14ac:dyDescent="0.3">
      <c r="A626" t="s">
        <v>1221</v>
      </c>
      <c r="B626" t="s">
        <v>719</v>
      </c>
      <c r="C626" s="19" t="s">
        <v>228</v>
      </c>
      <c r="D626">
        <v>1</v>
      </c>
      <c r="E626">
        <v>18.363707000000002</v>
      </c>
      <c r="F626">
        <v>14.931024000000001</v>
      </c>
      <c r="G626">
        <v>5.8</v>
      </c>
      <c r="H626">
        <v>2.4</v>
      </c>
      <c r="I626">
        <v>2.9</v>
      </c>
      <c r="J626" s="1">
        <v>90</v>
      </c>
      <c r="K626" s="1">
        <v>60</v>
      </c>
      <c r="L626" s="1">
        <v>0</v>
      </c>
      <c r="M626" s="7" t="s">
        <v>477</v>
      </c>
      <c r="N626" t="s">
        <v>301</v>
      </c>
      <c r="O626" s="168">
        <v>2</v>
      </c>
      <c r="P626">
        <v>2</v>
      </c>
      <c r="Q626">
        <v>1</v>
      </c>
      <c r="R626">
        <v>1</v>
      </c>
      <c r="S626">
        <v>1</v>
      </c>
      <c r="T626">
        <v>0</v>
      </c>
      <c r="U626">
        <v>0</v>
      </c>
      <c r="V626">
        <v>0</v>
      </c>
      <c r="W626">
        <v>0</v>
      </c>
      <c r="X626">
        <v>0</v>
      </c>
      <c r="Y626">
        <v>0</v>
      </c>
      <c r="Z626">
        <v>0</v>
      </c>
      <c r="AA626">
        <v>0</v>
      </c>
      <c r="AB626">
        <v>0</v>
      </c>
      <c r="AC626">
        <v>0</v>
      </c>
      <c r="AD626">
        <v>1</v>
      </c>
    </row>
    <row r="627" spans="1:30" x14ac:dyDescent="0.3">
      <c r="A627" t="s">
        <v>1222</v>
      </c>
      <c r="B627" t="s">
        <v>719</v>
      </c>
      <c r="C627" s="19" t="s">
        <v>322</v>
      </c>
      <c r="D627">
        <v>1</v>
      </c>
      <c r="E627">
        <v>16.554269000000001</v>
      </c>
      <c r="F627">
        <v>18.746984999999999</v>
      </c>
      <c r="G627">
        <v>8.6999999999999993</v>
      </c>
      <c r="H627">
        <v>3.0331450000000002</v>
      </c>
      <c r="I627">
        <v>2.7496209999999999</v>
      </c>
      <c r="J627" s="1">
        <v>0</v>
      </c>
      <c r="K627" s="1">
        <v>180</v>
      </c>
      <c r="L627" s="1">
        <v>0</v>
      </c>
      <c r="M627" s="7" t="s">
        <v>10</v>
      </c>
      <c r="N627" t="s">
        <v>485</v>
      </c>
      <c r="O627" s="168">
        <v>2</v>
      </c>
      <c r="P627">
        <v>2</v>
      </c>
      <c r="Q627">
        <v>1</v>
      </c>
      <c r="R627">
        <v>0</v>
      </c>
      <c r="S627">
        <v>1</v>
      </c>
      <c r="T627">
        <v>0</v>
      </c>
      <c r="U627">
        <v>0</v>
      </c>
      <c r="V627">
        <v>0</v>
      </c>
      <c r="W627">
        <v>0</v>
      </c>
      <c r="X627">
        <v>0</v>
      </c>
      <c r="Y627">
        <v>0</v>
      </c>
      <c r="Z627">
        <v>0</v>
      </c>
      <c r="AA627">
        <v>0</v>
      </c>
      <c r="AB627">
        <v>0</v>
      </c>
      <c r="AC627">
        <v>0</v>
      </c>
      <c r="AD627">
        <v>1</v>
      </c>
    </row>
    <row r="628" spans="1:30" x14ac:dyDescent="0.3">
      <c r="A628" t="s">
        <v>1223</v>
      </c>
      <c r="B628" t="s">
        <v>475</v>
      </c>
      <c r="C628" s="19" t="s">
        <v>299</v>
      </c>
      <c r="D628">
        <v>1</v>
      </c>
      <c r="E628">
        <v>24.627984999999999</v>
      </c>
      <c r="F628">
        <v>15.731071999999999</v>
      </c>
      <c r="G628">
        <v>5.8</v>
      </c>
      <c r="H628">
        <v>0.5</v>
      </c>
      <c r="I628">
        <v>2.9</v>
      </c>
      <c r="J628" s="1">
        <v>90</v>
      </c>
      <c r="K628" s="1">
        <v>150</v>
      </c>
      <c r="L628" s="1">
        <v>0</v>
      </c>
      <c r="M628" s="7" t="s">
        <v>473</v>
      </c>
      <c r="N628" t="s">
        <v>301</v>
      </c>
      <c r="O628" s="168">
        <v>2</v>
      </c>
      <c r="P628">
        <v>2</v>
      </c>
      <c r="Q628">
        <v>1</v>
      </c>
      <c r="R628">
        <v>1</v>
      </c>
      <c r="S628">
        <v>1</v>
      </c>
      <c r="T628">
        <v>0</v>
      </c>
      <c r="U628">
        <v>0</v>
      </c>
      <c r="V628">
        <v>0</v>
      </c>
      <c r="W628">
        <v>0</v>
      </c>
      <c r="X628">
        <v>0</v>
      </c>
      <c r="Y628">
        <v>0</v>
      </c>
      <c r="Z628">
        <v>0</v>
      </c>
      <c r="AA628">
        <v>0</v>
      </c>
      <c r="AB628">
        <v>0</v>
      </c>
      <c r="AC628">
        <v>0</v>
      </c>
      <c r="AD628">
        <v>1</v>
      </c>
    </row>
    <row r="629" spans="1:30" x14ac:dyDescent="0.3">
      <c r="A629" t="s">
        <v>1224</v>
      </c>
      <c r="B629" t="s">
        <v>475</v>
      </c>
      <c r="C629" s="19" t="s">
        <v>335</v>
      </c>
      <c r="D629">
        <v>1</v>
      </c>
      <c r="E629">
        <v>24.286783</v>
      </c>
      <c r="F629">
        <v>19.190093000000001</v>
      </c>
      <c r="G629">
        <v>5.8</v>
      </c>
      <c r="H629">
        <v>4.0125000000000002</v>
      </c>
      <c r="I629">
        <v>2.9</v>
      </c>
      <c r="J629" s="1">
        <v>90</v>
      </c>
      <c r="K629" s="1">
        <v>-120</v>
      </c>
      <c r="L629" s="1">
        <v>0</v>
      </c>
      <c r="M629" s="7" t="s">
        <v>1056</v>
      </c>
      <c r="N629" t="s">
        <v>301</v>
      </c>
      <c r="O629" s="168">
        <v>2</v>
      </c>
      <c r="P629">
        <v>2</v>
      </c>
      <c r="Q629">
        <v>1</v>
      </c>
      <c r="R629">
        <v>1</v>
      </c>
      <c r="S629">
        <v>1</v>
      </c>
      <c r="T629">
        <v>0</v>
      </c>
      <c r="U629">
        <v>0</v>
      </c>
      <c r="V629">
        <v>0</v>
      </c>
      <c r="W629">
        <v>0</v>
      </c>
      <c r="X629">
        <v>0</v>
      </c>
      <c r="Y629">
        <v>0</v>
      </c>
      <c r="Z629">
        <v>0</v>
      </c>
      <c r="AA629">
        <v>0</v>
      </c>
      <c r="AB629">
        <v>0</v>
      </c>
      <c r="AC629">
        <v>0</v>
      </c>
      <c r="AD629">
        <v>1</v>
      </c>
    </row>
    <row r="630" spans="1:30" x14ac:dyDescent="0.3">
      <c r="A630" t="s">
        <v>1226</v>
      </c>
      <c r="B630" t="s">
        <v>475</v>
      </c>
      <c r="C630" s="19" t="s">
        <v>299</v>
      </c>
      <c r="D630">
        <v>1</v>
      </c>
      <c r="E630">
        <v>23.601222</v>
      </c>
      <c r="F630">
        <v>14.952666000000001</v>
      </c>
      <c r="G630">
        <v>5.8</v>
      </c>
      <c r="H630">
        <v>1.5249999999999999</v>
      </c>
      <c r="I630">
        <v>2.9</v>
      </c>
      <c r="J630" s="1">
        <v>90</v>
      </c>
      <c r="K630" s="1">
        <v>150</v>
      </c>
      <c r="L630" s="1">
        <v>0</v>
      </c>
      <c r="M630" s="7" t="s">
        <v>477</v>
      </c>
      <c r="N630" t="s">
        <v>301</v>
      </c>
      <c r="O630" s="168">
        <v>2</v>
      </c>
      <c r="P630">
        <v>2</v>
      </c>
      <c r="Q630">
        <v>1</v>
      </c>
      <c r="R630">
        <v>1</v>
      </c>
      <c r="S630">
        <v>1</v>
      </c>
      <c r="T630">
        <v>0</v>
      </c>
      <c r="U630">
        <v>0</v>
      </c>
      <c r="V630">
        <v>0</v>
      </c>
      <c r="W630">
        <v>0</v>
      </c>
      <c r="X630">
        <v>0</v>
      </c>
      <c r="Y630">
        <v>0</v>
      </c>
      <c r="Z630">
        <v>0</v>
      </c>
      <c r="AA630">
        <v>0</v>
      </c>
      <c r="AB630">
        <v>0</v>
      </c>
      <c r="AC630">
        <v>0</v>
      </c>
      <c r="AD630">
        <v>1</v>
      </c>
    </row>
    <row r="631" spans="1:30" x14ac:dyDescent="0.3">
      <c r="A631" t="s">
        <v>1228</v>
      </c>
      <c r="B631" t="s">
        <v>475</v>
      </c>
      <c r="C631" s="19" t="s">
        <v>308</v>
      </c>
      <c r="D631">
        <v>1</v>
      </c>
      <c r="E631">
        <v>24.286783</v>
      </c>
      <c r="F631">
        <v>19.190093000000001</v>
      </c>
      <c r="G631">
        <v>5.8</v>
      </c>
      <c r="H631">
        <v>4.0839910000000001</v>
      </c>
      <c r="I631">
        <v>2.878695</v>
      </c>
      <c r="J631" s="1">
        <v>0</v>
      </c>
      <c r="K631" s="1">
        <v>180</v>
      </c>
      <c r="L631" s="1">
        <v>0</v>
      </c>
      <c r="M631" s="7" t="s">
        <v>384</v>
      </c>
      <c r="N631" t="s">
        <v>324</v>
      </c>
      <c r="O631" s="168">
        <v>2</v>
      </c>
      <c r="P631">
        <v>2</v>
      </c>
      <c r="Q631">
        <v>1</v>
      </c>
      <c r="R631">
        <v>1</v>
      </c>
      <c r="S631">
        <v>1</v>
      </c>
      <c r="T631">
        <v>0</v>
      </c>
      <c r="U631">
        <v>0</v>
      </c>
      <c r="V631">
        <v>0</v>
      </c>
      <c r="W631">
        <v>0</v>
      </c>
      <c r="X631">
        <v>0</v>
      </c>
      <c r="Y631">
        <v>0</v>
      </c>
      <c r="Z631">
        <v>0</v>
      </c>
      <c r="AA631">
        <v>0</v>
      </c>
      <c r="AB631">
        <v>0</v>
      </c>
      <c r="AC631">
        <v>0</v>
      </c>
      <c r="AD631">
        <v>1</v>
      </c>
    </row>
    <row r="632" spans="1:30" x14ac:dyDescent="0.3">
      <c r="A632" t="s">
        <v>1229</v>
      </c>
      <c r="B632" t="s">
        <v>475</v>
      </c>
      <c r="C632" s="19" t="s">
        <v>228</v>
      </c>
      <c r="D632">
        <v>1</v>
      </c>
      <c r="E632">
        <v>24.194972</v>
      </c>
      <c r="F632">
        <v>15.981071999999999</v>
      </c>
      <c r="G632">
        <v>5.8</v>
      </c>
      <c r="H632">
        <v>1.1875</v>
      </c>
      <c r="I632">
        <v>2.9</v>
      </c>
      <c r="J632" s="1">
        <v>90</v>
      </c>
      <c r="K632" s="1">
        <v>-120</v>
      </c>
      <c r="L632" s="1">
        <v>0</v>
      </c>
      <c r="M632" s="7" t="s">
        <v>473</v>
      </c>
      <c r="N632" t="s">
        <v>301</v>
      </c>
      <c r="O632" s="168">
        <v>2</v>
      </c>
      <c r="P632">
        <v>2</v>
      </c>
      <c r="Q632">
        <v>1</v>
      </c>
      <c r="R632">
        <v>1</v>
      </c>
      <c r="S632">
        <v>1</v>
      </c>
      <c r="T632">
        <v>0</v>
      </c>
      <c r="U632">
        <v>0</v>
      </c>
      <c r="V632">
        <v>0</v>
      </c>
      <c r="W632">
        <v>0</v>
      </c>
      <c r="X632">
        <v>0</v>
      </c>
      <c r="Y632">
        <v>0</v>
      </c>
      <c r="Z632">
        <v>0</v>
      </c>
      <c r="AA632">
        <v>0</v>
      </c>
      <c r="AB632">
        <v>0</v>
      </c>
      <c r="AC632">
        <v>0</v>
      </c>
      <c r="AD632">
        <v>1</v>
      </c>
    </row>
    <row r="633" spans="1:30" x14ac:dyDescent="0.3">
      <c r="A633" t="s">
        <v>1231</v>
      </c>
      <c r="B633" t="s">
        <v>475</v>
      </c>
      <c r="C633" s="19" t="s">
        <v>315</v>
      </c>
      <c r="D633">
        <v>1</v>
      </c>
      <c r="E633">
        <v>25.950430999999998</v>
      </c>
      <c r="F633">
        <v>18.229586000000001</v>
      </c>
      <c r="G633">
        <v>5.8</v>
      </c>
      <c r="H633">
        <v>1.9210149999999999</v>
      </c>
      <c r="I633">
        <v>2.9</v>
      </c>
      <c r="J633" s="1">
        <v>90</v>
      </c>
      <c r="K633" s="1">
        <v>150</v>
      </c>
      <c r="L633" s="1">
        <v>0</v>
      </c>
      <c r="M633" s="7" t="s">
        <v>10</v>
      </c>
      <c r="N633" t="s">
        <v>316</v>
      </c>
      <c r="O633" s="168">
        <v>2</v>
      </c>
      <c r="P633">
        <v>2</v>
      </c>
      <c r="Q633">
        <v>1</v>
      </c>
      <c r="R633">
        <v>0.5</v>
      </c>
      <c r="S633">
        <v>1</v>
      </c>
      <c r="T633">
        <v>0</v>
      </c>
      <c r="U633">
        <v>0</v>
      </c>
      <c r="V633">
        <v>0</v>
      </c>
      <c r="W633">
        <v>0</v>
      </c>
      <c r="X633">
        <v>0</v>
      </c>
      <c r="Y633">
        <v>0</v>
      </c>
      <c r="Z633">
        <v>0</v>
      </c>
      <c r="AA633">
        <v>0</v>
      </c>
      <c r="AB633">
        <v>0</v>
      </c>
      <c r="AC633">
        <v>0</v>
      </c>
      <c r="AD633">
        <v>1</v>
      </c>
    </row>
    <row r="634" spans="1:30" x14ac:dyDescent="0.3">
      <c r="A634" t="s">
        <v>1232</v>
      </c>
      <c r="B634" t="s">
        <v>475</v>
      </c>
      <c r="C634" s="19" t="s">
        <v>315</v>
      </c>
      <c r="D634">
        <v>1</v>
      </c>
      <c r="E634">
        <v>28.292151</v>
      </c>
      <c r="F634">
        <v>16.877593000000001</v>
      </c>
      <c r="G634">
        <v>5.8</v>
      </c>
      <c r="H634">
        <v>2.7039849999999999</v>
      </c>
      <c r="I634">
        <v>2.9</v>
      </c>
      <c r="J634" s="1">
        <v>90</v>
      </c>
      <c r="K634" s="1">
        <v>150</v>
      </c>
      <c r="L634" s="1">
        <v>0</v>
      </c>
      <c r="M634" s="7" t="s">
        <v>10</v>
      </c>
      <c r="N634" t="s">
        <v>316</v>
      </c>
      <c r="O634" s="168">
        <v>2</v>
      </c>
      <c r="P634">
        <v>2</v>
      </c>
      <c r="Q634">
        <v>1</v>
      </c>
      <c r="R634">
        <v>0.5</v>
      </c>
      <c r="S634">
        <v>1</v>
      </c>
      <c r="T634">
        <v>0</v>
      </c>
      <c r="U634">
        <v>0</v>
      </c>
      <c r="V634">
        <v>0</v>
      </c>
      <c r="W634">
        <v>0</v>
      </c>
      <c r="X634">
        <v>0</v>
      </c>
      <c r="Y634">
        <v>0</v>
      </c>
      <c r="Z634">
        <v>0</v>
      </c>
      <c r="AA634">
        <v>0</v>
      </c>
      <c r="AB634">
        <v>0</v>
      </c>
      <c r="AC634">
        <v>0</v>
      </c>
      <c r="AD634">
        <v>1</v>
      </c>
    </row>
    <row r="635" spans="1:30" x14ac:dyDescent="0.3">
      <c r="A635" t="s">
        <v>1234</v>
      </c>
      <c r="B635" t="s">
        <v>475</v>
      </c>
      <c r="C635" s="19" t="s">
        <v>322</v>
      </c>
      <c r="D635">
        <v>1</v>
      </c>
      <c r="E635">
        <v>24.286783</v>
      </c>
      <c r="F635">
        <v>19.190093000000001</v>
      </c>
      <c r="G635">
        <v>8.6999999999999993</v>
      </c>
      <c r="H635">
        <v>4.0839910000000001</v>
      </c>
      <c r="I635">
        <v>2.878695</v>
      </c>
      <c r="J635" s="1">
        <v>0</v>
      </c>
      <c r="K635" s="1">
        <v>180</v>
      </c>
      <c r="L635" s="1">
        <v>0</v>
      </c>
      <c r="M635" s="7" t="s">
        <v>10</v>
      </c>
      <c r="N635" t="s">
        <v>485</v>
      </c>
      <c r="O635" s="168">
        <v>2</v>
      </c>
      <c r="P635">
        <v>2</v>
      </c>
      <c r="Q635">
        <v>1</v>
      </c>
      <c r="R635">
        <v>0</v>
      </c>
      <c r="S635">
        <v>1</v>
      </c>
      <c r="T635">
        <v>0</v>
      </c>
      <c r="U635">
        <v>0</v>
      </c>
      <c r="V635">
        <v>0</v>
      </c>
      <c r="W635">
        <v>0</v>
      </c>
      <c r="X635">
        <v>0</v>
      </c>
      <c r="Y635">
        <v>0</v>
      </c>
      <c r="Z635">
        <v>0</v>
      </c>
      <c r="AA635">
        <v>0</v>
      </c>
      <c r="AB635">
        <v>0</v>
      </c>
      <c r="AC635">
        <v>0</v>
      </c>
      <c r="AD635">
        <v>1</v>
      </c>
    </row>
    <row r="636" spans="1:30" x14ac:dyDescent="0.3">
      <c r="A636" t="s">
        <v>1235</v>
      </c>
      <c r="B636" t="s">
        <v>475</v>
      </c>
      <c r="C636" s="19" t="s">
        <v>228</v>
      </c>
      <c r="D636">
        <v>1</v>
      </c>
      <c r="E636">
        <v>27.479651</v>
      </c>
      <c r="F636">
        <v>15.470302</v>
      </c>
      <c r="G636">
        <v>5.8</v>
      </c>
      <c r="H636">
        <v>1.625</v>
      </c>
      <c r="I636">
        <v>2.9</v>
      </c>
      <c r="J636" s="1">
        <v>90</v>
      </c>
      <c r="K636" s="1">
        <v>60</v>
      </c>
      <c r="L636" s="1">
        <v>0</v>
      </c>
      <c r="M636" s="7" t="s">
        <v>482</v>
      </c>
      <c r="N636" t="s">
        <v>306</v>
      </c>
      <c r="O636" s="168">
        <v>2</v>
      </c>
      <c r="P636">
        <v>2</v>
      </c>
      <c r="Q636">
        <v>1</v>
      </c>
      <c r="R636">
        <v>1</v>
      </c>
      <c r="S636">
        <v>1</v>
      </c>
      <c r="T636">
        <v>0</v>
      </c>
      <c r="U636">
        <v>0</v>
      </c>
      <c r="V636">
        <v>0</v>
      </c>
      <c r="W636">
        <v>0</v>
      </c>
      <c r="X636">
        <v>0</v>
      </c>
      <c r="Y636">
        <v>0</v>
      </c>
      <c r="Z636">
        <v>0</v>
      </c>
      <c r="AA636">
        <v>0</v>
      </c>
      <c r="AB636">
        <v>0</v>
      </c>
      <c r="AC636">
        <v>0</v>
      </c>
      <c r="AD636">
        <v>1</v>
      </c>
    </row>
    <row r="637" spans="1:30" x14ac:dyDescent="0.3">
      <c r="A637" t="s">
        <v>1236</v>
      </c>
      <c r="B637" t="s">
        <v>475</v>
      </c>
      <c r="C637" s="19" t="s">
        <v>228</v>
      </c>
      <c r="D637">
        <v>1</v>
      </c>
      <c r="E637">
        <v>24.627984999999999</v>
      </c>
      <c r="F637">
        <v>15.731071999999999</v>
      </c>
      <c r="G637">
        <v>5.8</v>
      </c>
      <c r="H637">
        <v>1.2</v>
      </c>
      <c r="I637">
        <v>2.9</v>
      </c>
      <c r="J637" s="1">
        <v>90</v>
      </c>
      <c r="K637" s="1">
        <v>60</v>
      </c>
      <c r="L637" s="1">
        <v>0</v>
      </c>
      <c r="M637" s="7" t="s">
        <v>390</v>
      </c>
      <c r="N637" t="s">
        <v>301</v>
      </c>
      <c r="O637" s="168">
        <v>2</v>
      </c>
      <c r="P637">
        <v>2</v>
      </c>
      <c r="Q637">
        <v>1</v>
      </c>
      <c r="R637">
        <v>1</v>
      </c>
      <c r="S637">
        <v>1</v>
      </c>
      <c r="T637">
        <v>0</v>
      </c>
      <c r="U637">
        <v>0</v>
      </c>
      <c r="V637">
        <v>0</v>
      </c>
      <c r="W637">
        <v>0</v>
      </c>
      <c r="X637">
        <v>0</v>
      </c>
      <c r="Y637">
        <v>0</v>
      </c>
      <c r="Z637">
        <v>0</v>
      </c>
      <c r="AA637">
        <v>0</v>
      </c>
      <c r="AB637">
        <v>0</v>
      </c>
      <c r="AC637">
        <v>0</v>
      </c>
      <c r="AD637">
        <v>1</v>
      </c>
    </row>
    <row r="638" spans="1:30" x14ac:dyDescent="0.3">
      <c r="A638" t="s">
        <v>1237</v>
      </c>
      <c r="B638" t="s">
        <v>475</v>
      </c>
      <c r="C638" s="19" t="s">
        <v>299</v>
      </c>
      <c r="D638">
        <v>1</v>
      </c>
      <c r="E638">
        <v>25.227985</v>
      </c>
      <c r="F638">
        <v>16.770302000000001</v>
      </c>
      <c r="G638">
        <v>5.8</v>
      </c>
      <c r="H638">
        <v>2.6</v>
      </c>
      <c r="I638">
        <v>2.9</v>
      </c>
      <c r="J638" s="1">
        <v>90</v>
      </c>
      <c r="K638" s="1">
        <v>-30</v>
      </c>
      <c r="L638" s="1">
        <v>0</v>
      </c>
      <c r="M638" s="7" t="s">
        <v>390</v>
      </c>
      <c r="N638" t="s">
        <v>301</v>
      </c>
      <c r="O638" s="168">
        <v>2</v>
      </c>
      <c r="P638">
        <v>2</v>
      </c>
      <c r="Q638">
        <v>1</v>
      </c>
      <c r="R638">
        <v>1</v>
      </c>
      <c r="S638">
        <v>1</v>
      </c>
      <c r="T638">
        <v>0</v>
      </c>
      <c r="U638">
        <v>0</v>
      </c>
      <c r="V638">
        <v>0</v>
      </c>
      <c r="W638">
        <v>0</v>
      </c>
      <c r="X638">
        <v>0</v>
      </c>
      <c r="Y638">
        <v>0</v>
      </c>
      <c r="Z638">
        <v>0</v>
      </c>
      <c r="AA638">
        <v>0</v>
      </c>
      <c r="AB638">
        <v>0</v>
      </c>
      <c r="AC638">
        <v>0</v>
      </c>
      <c r="AD638">
        <v>1</v>
      </c>
    </row>
    <row r="639" spans="1:30" x14ac:dyDescent="0.3">
      <c r="A639" t="s">
        <v>1239</v>
      </c>
      <c r="B639" t="s">
        <v>574</v>
      </c>
      <c r="C639" s="19" t="s">
        <v>308</v>
      </c>
      <c r="D639">
        <v>1</v>
      </c>
      <c r="E639">
        <v>12.206728</v>
      </c>
      <c r="F639">
        <v>23.046824999999998</v>
      </c>
      <c r="G639">
        <v>5.8</v>
      </c>
      <c r="H639">
        <v>2.2384469999999999</v>
      </c>
      <c r="I639">
        <v>2.717956</v>
      </c>
      <c r="J639" s="1">
        <v>0</v>
      </c>
      <c r="K639" s="1">
        <v>180</v>
      </c>
      <c r="L639" s="1">
        <v>0</v>
      </c>
      <c r="M639" s="7" t="s">
        <v>398</v>
      </c>
      <c r="N639" t="s">
        <v>324</v>
      </c>
      <c r="O639" s="168">
        <v>2</v>
      </c>
      <c r="P639">
        <v>2</v>
      </c>
      <c r="Q639">
        <v>1</v>
      </c>
      <c r="R639">
        <v>1</v>
      </c>
      <c r="S639">
        <v>1</v>
      </c>
      <c r="T639">
        <v>0</v>
      </c>
      <c r="U639">
        <v>0</v>
      </c>
      <c r="V639">
        <v>0</v>
      </c>
      <c r="W639">
        <v>0</v>
      </c>
      <c r="X639">
        <v>0</v>
      </c>
      <c r="Y639">
        <v>0</v>
      </c>
      <c r="Z639">
        <v>0</v>
      </c>
      <c r="AA639">
        <v>0</v>
      </c>
      <c r="AB639">
        <v>0</v>
      </c>
      <c r="AC639">
        <v>0</v>
      </c>
      <c r="AD639">
        <v>1</v>
      </c>
    </row>
    <row r="640" spans="1:30" x14ac:dyDescent="0.3">
      <c r="A640" t="s">
        <v>1240</v>
      </c>
      <c r="B640" t="s">
        <v>574</v>
      </c>
      <c r="C640" s="19" t="s">
        <v>299</v>
      </c>
      <c r="D640">
        <v>1</v>
      </c>
      <c r="E640">
        <v>11.870310999999999</v>
      </c>
      <c r="F640">
        <v>19.084133000000001</v>
      </c>
      <c r="G640">
        <v>5.8</v>
      </c>
      <c r="H640">
        <v>1.69</v>
      </c>
      <c r="I640">
        <v>2.9</v>
      </c>
      <c r="J640" s="1">
        <v>90</v>
      </c>
      <c r="K640" s="1">
        <v>150</v>
      </c>
      <c r="L640" s="1">
        <v>0</v>
      </c>
      <c r="M640" s="7" t="s">
        <v>926</v>
      </c>
      <c r="N640" t="s">
        <v>301</v>
      </c>
      <c r="O640" s="168">
        <v>2</v>
      </c>
      <c r="P640">
        <v>2</v>
      </c>
      <c r="Q640">
        <v>1</v>
      </c>
      <c r="R640">
        <v>1</v>
      </c>
      <c r="S640">
        <v>1</v>
      </c>
      <c r="T640">
        <v>0</v>
      </c>
      <c r="U640">
        <v>0</v>
      </c>
      <c r="V640">
        <v>0</v>
      </c>
      <c r="W640">
        <v>0</v>
      </c>
      <c r="X640">
        <v>0</v>
      </c>
      <c r="Y640">
        <v>0</v>
      </c>
      <c r="Z640">
        <v>0</v>
      </c>
      <c r="AA640">
        <v>0</v>
      </c>
      <c r="AB640">
        <v>0</v>
      </c>
      <c r="AC640">
        <v>0</v>
      </c>
      <c r="AD640">
        <v>1</v>
      </c>
    </row>
    <row r="641" spans="1:30" x14ac:dyDescent="0.3">
      <c r="A641" t="s">
        <v>1242</v>
      </c>
      <c r="B641" t="s">
        <v>574</v>
      </c>
      <c r="C641" s="19" t="s">
        <v>228</v>
      </c>
      <c r="D641">
        <v>1</v>
      </c>
      <c r="E641">
        <v>13.070311</v>
      </c>
      <c r="F641">
        <v>21.162593999999999</v>
      </c>
      <c r="G641">
        <v>5.8</v>
      </c>
      <c r="H641">
        <v>1.2</v>
      </c>
      <c r="I641">
        <v>2.9</v>
      </c>
      <c r="J641" s="1">
        <v>90</v>
      </c>
      <c r="K641" s="1">
        <v>60</v>
      </c>
      <c r="L641" s="1">
        <v>0</v>
      </c>
      <c r="M641" s="7" t="s">
        <v>722</v>
      </c>
      <c r="N641" t="s">
        <v>301</v>
      </c>
      <c r="O641" s="168">
        <v>2</v>
      </c>
      <c r="P641">
        <v>2</v>
      </c>
      <c r="Q641">
        <v>1</v>
      </c>
      <c r="R641">
        <v>1</v>
      </c>
      <c r="S641">
        <v>1</v>
      </c>
      <c r="T641">
        <v>0</v>
      </c>
      <c r="U641">
        <v>0</v>
      </c>
      <c r="V641">
        <v>0</v>
      </c>
      <c r="W641">
        <v>0</v>
      </c>
      <c r="X641">
        <v>0</v>
      </c>
      <c r="Y641">
        <v>0</v>
      </c>
      <c r="Z641">
        <v>0</v>
      </c>
      <c r="AA641">
        <v>0</v>
      </c>
      <c r="AB641">
        <v>0</v>
      </c>
      <c r="AC641">
        <v>0</v>
      </c>
      <c r="AD641">
        <v>1</v>
      </c>
    </row>
    <row r="642" spans="1:30" x14ac:dyDescent="0.3">
      <c r="A642" t="s">
        <v>1243</v>
      </c>
      <c r="B642" t="s">
        <v>574</v>
      </c>
      <c r="C642" s="19" t="s">
        <v>228</v>
      </c>
      <c r="D642">
        <v>1</v>
      </c>
      <c r="E642">
        <v>12.370310999999999</v>
      </c>
      <c r="F642">
        <v>19.950158999999999</v>
      </c>
      <c r="G642">
        <v>5.8</v>
      </c>
      <c r="H642">
        <v>1.4</v>
      </c>
      <c r="I642">
        <v>2.9</v>
      </c>
      <c r="J642" s="1">
        <v>90</v>
      </c>
      <c r="K642" s="1">
        <v>60</v>
      </c>
      <c r="L642" s="1">
        <v>0</v>
      </c>
      <c r="M642" s="7" t="s">
        <v>519</v>
      </c>
      <c r="N642" t="s">
        <v>301</v>
      </c>
      <c r="O642" s="168">
        <v>2</v>
      </c>
      <c r="P642">
        <v>2</v>
      </c>
      <c r="Q642">
        <v>1</v>
      </c>
      <c r="R642">
        <v>1</v>
      </c>
      <c r="S642">
        <v>1</v>
      </c>
      <c r="T642">
        <v>0</v>
      </c>
      <c r="U642">
        <v>0</v>
      </c>
      <c r="V642">
        <v>0</v>
      </c>
      <c r="W642">
        <v>0</v>
      </c>
      <c r="X642">
        <v>0</v>
      </c>
      <c r="Y642">
        <v>0</v>
      </c>
      <c r="Z642">
        <v>0</v>
      </c>
      <c r="AA642">
        <v>0</v>
      </c>
      <c r="AB642">
        <v>0</v>
      </c>
      <c r="AC642">
        <v>0</v>
      </c>
      <c r="AD642">
        <v>1</v>
      </c>
    </row>
    <row r="643" spans="1:30" x14ac:dyDescent="0.3">
      <c r="A643" t="s">
        <v>1244</v>
      </c>
      <c r="B643" t="s">
        <v>574</v>
      </c>
      <c r="C643" s="19" t="s">
        <v>322</v>
      </c>
      <c r="D643">
        <v>1</v>
      </c>
      <c r="E643">
        <v>12.206728</v>
      </c>
      <c r="F643">
        <v>23.046824999999998</v>
      </c>
      <c r="G643">
        <v>8.6999999999999993</v>
      </c>
      <c r="H643">
        <v>2.2384469999999999</v>
      </c>
      <c r="I643">
        <v>2.717956</v>
      </c>
      <c r="J643" s="1">
        <v>0</v>
      </c>
      <c r="K643" s="1">
        <v>180</v>
      </c>
      <c r="L643" s="1">
        <v>0</v>
      </c>
      <c r="M643" s="7" t="s">
        <v>10</v>
      </c>
      <c r="N643" t="s">
        <v>485</v>
      </c>
      <c r="O643" s="168">
        <v>2</v>
      </c>
      <c r="P643">
        <v>2</v>
      </c>
      <c r="Q643">
        <v>1</v>
      </c>
      <c r="R643">
        <v>0</v>
      </c>
      <c r="S643">
        <v>1</v>
      </c>
      <c r="T643">
        <v>0</v>
      </c>
      <c r="U643">
        <v>0</v>
      </c>
      <c r="V643">
        <v>0</v>
      </c>
      <c r="W643">
        <v>0</v>
      </c>
      <c r="X643">
        <v>0</v>
      </c>
      <c r="Y643">
        <v>0</v>
      </c>
      <c r="Z643">
        <v>0</v>
      </c>
      <c r="AA643">
        <v>0</v>
      </c>
      <c r="AB643">
        <v>0</v>
      </c>
      <c r="AC643">
        <v>0</v>
      </c>
      <c r="AD643">
        <v>1</v>
      </c>
    </row>
    <row r="644" spans="1:30" x14ac:dyDescent="0.3">
      <c r="A644" t="s">
        <v>1245</v>
      </c>
      <c r="B644" t="s">
        <v>574</v>
      </c>
      <c r="C644" s="19" t="s">
        <v>228</v>
      </c>
      <c r="D644">
        <v>1</v>
      </c>
      <c r="E644">
        <v>12.370310999999999</v>
      </c>
      <c r="F644">
        <v>19.950158999999999</v>
      </c>
      <c r="G644">
        <v>5.8</v>
      </c>
      <c r="H644">
        <v>1</v>
      </c>
      <c r="I644">
        <v>2.9</v>
      </c>
      <c r="J644" s="1">
        <v>90</v>
      </c>
      <c r="K644" s="1">
        <v>-120</v>
      </c>
      <c r="L644" s="1">
        <v>0</v>
      </c>
      <c r="M644" s="7" t="s">
        <v>725</v>
      </c>
      <c r="N644" t="s">
        <v>301</v>
      </c>
      <c r="O644" s="168">
        <v>2</v>
      </c>
      <c r="P644">
        <v>2</v>
      </c>
      <c r="Q644">
        <v>1</v>
      </c>
      <c r="R644">
        <v>1</v>
      </c>
      <c r="S644">
        <v>1</v>
      </c>
      <c r="T644">
        <v>0</v>
      </c>
      <c r="U644">
        <v>0</v>
      </c>
      <c r="V644">
        <v>0</v>
      </c>
      <c r="W644">
        <v>0</v>
      </c>
      <c r="X644">
        <v>0</v>
      </c>
      <c r="Y644">
        <v>0</v>
      </c>
      <c r="Z644">
        <v>0</v>
      </c>
      <c r="AA644">
        <v>0</v>
      </c>
      <c r="AB644">
        <v>0</v>
      </c>
      <c r="AC644">
        <v>0</v>
      </c>
      <c r="AD644">
        <v>1</v>
      </c>
    </row>
    <row r="645" spans="1:30" x14ac:dyDescent="0.3">
      <c r="A645" t="s">
        <v>1246</v>
      </c>
      <c r="B645" t="s">
        <v>574</v>
      </c>
      <c r="C645" s="19" t="s">
        <v>315</v>
      </c>
      <c r="D645">
        <v>1</v>
      </c>
      <c r="E645">
        <v>12.206728</v>
      </c>
      <c r="F645">
        <v>23.046824999999998</v>
      </c>
      <c r="G645">
        <v>5.8</v>
      </c>
      <c r="H645">
        <v>1.69</v>
      </c>
      <c r="I645">
        <v>2.9</v>
      </c>
      <c r="J645" s="1">
        <v>90</v>
      </c>
      <c r="K645" s="1">
        <v>-30</v>
      </c>
      <c r="L645" s="1">
        <v>0</v>
      </c>
      <c r="M645" s="7" t="s">
        <v>531</v>
      </c>
      <c r="N645" t="s">
        <v>301</v>
      </c>
      <c r="O645" s="168">
        <v>2</v>
      </c>
      <c r="P645">
        <v>2</v>
      </c>
      <c r="Q645">
        <v>1</v>
      </c>
      <c r="R645">
        <v>1</v>
      </c>
      <c r="S645">
        <v>1</v>
      </c>
      <c r="T645">
        <v>0</v>
      </c>
      <c r="U645">
        <v>0</v>
      </c>
      <c r="V645">
        <v>0</v>
      </c>
      <c r="W645">
        <v>0</v>
      </c>
      <c r="X645">
        <v>0</v>
      </c>
      <c r="Y645">
        <v>0</v>
      </c>
      <c r="Z645">
        <v>0</v>
      </c>
      <c r="AA645">
        <v>0</v>
      </c>
      <c r="AB645">
        <v>0</v>
      </c>
      <c r="AC645">
        <v>0</v>
      </c>
      <c r="AD645">
        <v>1</v>
      </c>
    </row>
    <row r="646" spans="1:30" x14ac:dyDescent="0.3">
      <c r="A646" t="s">
        <v>1248</v>
      </c>
      <c r="B646" t="s">
        <v>574</v>
      </c>
      <c r="C646" s="19" t="s">
        <v>335</v>
      </c>
      <c r="D646">
        <v>1</v>
      </c>
      <c r="E646">
        <v>12.206728</v>
      </c>
      <c r="F646">
        <v>23.046824999999998</v>
      </c>
      <c r="G646">
        <v>5.8</v>
      </c>
      <c r="H646">
        <v>3.6</v>
      </c>
      <c r="I646">
        <v>2.9</v>
      </c>
      <c r="J646" s="1">
        <v>90</v>
      </c>
      <c r="K646" s="1">
        <v>-120</v>
      </c>
      <c r="L646" s="1">
        <v>0</v>
      </c>
      <c r="M646" s="7" t="s">
        <v>544</v>
      </c>
      <c r="N646" t="s">
        <v>301</v>
      </c>
      <c r="O646" s="168">
        <v>2</v>
      </c>
      <c r="P646">
        <v>2</v>
      </c>
      <c r="Q646">
        <v>1</v>
      </c>
      <c r="R646">
        <v>1</v>
      </c>
      <c r="S646">
        <v>1</v>
      </c>
      <c r="T646">
        <v>0</v>
      </c>
      <c r="U646">
        <v>0</v>
      </c>
      <c r="V646">
        <v>0</v>
      </c>
      <c r="W646">
        <v>0</v>
      </c>
      <c r="X646">
        <v>0</v>
      </c>
      <c r="Y646">
        <v>0</v>
      </c>
      <c r="Z646">
        <v>0</v>
      </c>
      <c r="AA646">
        <v>0</v>
      </c>
      <c r="AB646">
        <v>0</v>
      </c>
      <c r="AC646">
        <v>0</v>
      </c>
      <c r="AD646">
        <v>1</v>
      </c>
    </row>
    <row r="647" spans="1:30" x14ac:dyDescent="0.3">
      <c r="A647" t="s">
        <v>1249</v>
      </c>
      <c r="B647" t="s">
        <v>1056</v>
      </c>
      <c r="C647" s="19" t="s">
        <v>322</v>
      </c>
      <c r="D647">
        <v>1</v>
      </c>
      <c r="E647">
        <v>21.688707000000001</v>
      </c>
      <c r="F647">
        <v>20.690093000000001</v>
      </c>
      <c r="G647">
        <v>8.6999999999999993</v>
      </c>
      <c r="H647">
        <v>3.3377810000000001</v>
      </c>
      <c r="I647">
        <v>3.6064379999999998</v>
      </c>
      <c r="J647" s="1">
        <v>0</v>
      </c>
      <c r="K647" s="1">
        <v>180</v>
      </c>
      <c r="L647" s="1">
        <v>0</v>
      </c>
      <c r="M647" s="7" t="s">
        <v>10</v>
      </c>
      <c r="N647" t="s">
        <v>485</v>
      </c>
      <c r="O647" s="168">
        <v>2</v>
      </c>
      <c r="P647">
        <v>2</v>
      </c>
      <c r="Q647">
        <v>1</v>
      </c>
      <c r="R647">
        <v>0</v>
      </c>
      <c r="S647">
        <v>1</v>
      </c>
      <c r="T647">
        <v>0</v>
      </c>
      <c r="U647">
        <v>0</v>
      </c>
      <c r="V647">
        <v>0</v>
      </c>
      <c r="W647">
        <v>0</v>
      </c>
      <c r="X647">
        <v>0</v>
      </c>
      <c r="Y647">
        <v>0</v>
      </c>
      <c r="Z647">
        <v>0</v>
      </c>
      <c r="AA647">
        <v>0</v>
      </c>
      <c r="AB647">
        <v>0</v>
      </c>
      <c r="AC647">
        <v>0</v>
      </c>
      <c r="AD647">
        <v>1</v>
      </c>
    </row>
    <row r="648" spans="1:30" x14ac:dyDescent="0.3">
      <c r="A648" t="s">
        <v>1250</v>
      </c>
      <c r="B648" t="s">
        <v>1056</v>
      </c>
      <c r="C648" s="19" t="s">
        <v>228</v>
      </c>
      <c r="D648">
        <v>1</v>
      </c>
      <c r="E648">
        <v>24.286783</v>
      </c>
      <c r="F648">
        <v>19.190093000000001</v>
      </c>
      <c r="G648">
        <v>5.8</v>
      </c>
      <c r="H648">
        <v>4.0125000000000002</v>
      </c>
      <c r="I648">
        <v>2.9</v>
      </c>
      <c r="J648" s="1">
        <v>90</v>
      </c>
      <c r="K648" s="1">
        <v>-120</v>
      </c>
      <c r="L648" s="1">
        <v>0</v>
      </c>
      <c r="M648" s="7" t="s">
        <v>475</v>
      </c>
      <c r="N648" t="s">
        <v>301</v>
      </c>
      <c r="O648" s="168">
        <v>2</v>
      </c>
      <c r="P648">
        <v>2</v>
      </c>
      <c r="Q648">
        <v>1</v>
      </c>
      <c r="R648">
        <v>1</v>
      </c>
      <c r="S648">
        <v>1</v>
      </c>
      <c r="T648">
        <v>0</v>
      </c>
      <c r="U648">
        <v>0</v>
      </c>
      <c r="V648">
        <v>0</v>
      </c>
      <c r="W648">
        <v>0</v>
      </c>
      <c r="X648">
        <v>0</v>
      </c>
      <c r="Y648">
        <v>0</v>
      </c>
      <c r="Z648">
        <v>0</v>
      </c>
      <c r="AA648">
        <v>0</v>
      </c>
      <c r="AB648">
        <v>0</v>
      </c>
      <c r="AC648">
        <v>0</v>
      </c>
      <c r="AD648">
        <v>1</v>
      </c>
    </row>
    <row r="649" spans="1:30" x14ac:dyDescent="0.3">
      <c r="A649" t="s">
        <v>1252</v>
      </c>
      <c r="B649" t="s">
        <v>1056</v>
      </c>
      <c r="C649" s="19" t="s">
        <v>299</v>
      </c>
      <c r="D649">
        <v>1</v>
      </c>
      <c r="E649">
        <v>22.280532999999998</v>
      </c>
      <c r="F649">
        <v>15.715166</v>
      </c>
      <c r="G649">
        <v>5.8</v>
      </c>
      <c r="H649">
        <v>3</v>
      </c>
      <c r="I649">
        <v>2.9</v>
      </c>
      <c r="J649" s="1">
        <v>90</v>
      </c>
      <c r="K649" s="1">
        <v>150</v>
      </c>
      <c r="L649" s="1">
        <v>0</v>
      </c>
      <c r="M649" s="7" t="s">
        <v>477</v>
      </c>
      <c r="N649" t="s">
        <v>301</v>
      </c>
      <c r="O649" s="168">
        <v>2</v>
      </c>
      <c r="P649">
        <v>2</v>
      </c>
      <c r="Q649">
        <v>1</v>
      </c>
      <c r="R649">
        <v>1</v>
      </c>
      <c r="S649">
        <v>1</v>
      </c>
      <c r="T649">
        <v>0</v>
      </c>
      <c r="U649">
        <v>0</v>
      </c>
      <c r="V649">
        <v>0</v>
      </c>
      <c r="W649">
        <v>0</v>
      </c>
      <c r="X649">
        <v>0</v>
      </c>
      <c r="Y649">
        <v>0</v>
      </c>
      <c r="Z649">
        <v>0</v>
      </c>
      <c r="AA649">
        <v>0</v>
      </c>
      <c r="AB649">
        <v>0</v>
      </c>
      <c r="AC649">
        <v>0</v>
      </c>
      <c r="AD649">
        <v>1</v>
      </c>
    </row>
    <row r="650" spans="1:30" x14ac:dyDescent="0.3">
      <c r="A650" t="s">
        <v>1253</v>
      </c>
      <c r="B650" t="s">
        <v>1056</v>
      </c>
      <c r="C650" s="19" t="s">
        <v>308</v>
      </c>
      <c r="D650">
        <v>1</v>
      </c>
      <c r="E650">
        <v>21.688707000000001</v>
      </c>
      <c r="F650">
        <v>20.690093000000001</v>
      </c>
      <c r="G650">
        <v>5.8</v>
      </c>
      <c r="H650">
        <v>3.3377810000000001</v>
      </c>
      <c r="I650">
        <v>3.6064379999999998</v>
      </c>
      <c r="J650" s="1">
        <v>0</v>
      </c>
      <c r="K650" s="1">
        <v>180</v>
      </c>
      <c r="L650" s="1">
        <v>0</v>
      </c>
      <c r="M650" s="7" t="s">
        <v>640</v>
      </c>
      <c r="N650" t="s">
        <v>324</v>
      </c>
      <c r="O650" s="168">
        <v>2</v>
      </c>
      <c r="P650">
        <v>2</v>
      </c>
      <c r="Q650">
        <v>1</v>
      </c>
      <c r="R650">
        <v>1</v>
      </c>
      <c r="S650">
        <v>1</v>
      </c>
      <c r="T650">
        <v>0</v>
      </c>
      <c r="U650">
        <v>0</v>
      </c>
      <c r="V650">
        <v>0</v>
      </c>
      <c r="W650">
        <v>0</v>
      </c>
      <c r="X650">
        <v>0</v>
      </c>
      <c r="Y650">
        <v>0</v>
      </c>
      <c r="Z650">
        <v>0</v>
      </c>
      <c r="AA650">
        <v>0</v>
      </c>
      <c r="AB650">
        <v>0</v>
      </c>
      <c r="AC650">
        <v>0</v>
      </c>
      <c r="AD650">
        <v>1</v>
      </c>
    </row>
    <row r="651" spans="1:30" x14ac:dyDescent="0.3">
      <c r="A651" t="s">
        <v>1254</v>
      </c>
      <c r="B651" t="s">
        <v>1056</v>
      </c>
      <c r="C651" s="19" t="s">
        <v>315</v>
      </c>
      <c r="D651">
        <v>1</v>
      </c>
      <c r="E651">
        <v>24.286783</v>
      </c>
      <c r="F651">
        <v>19.190093000000001</v>
      </c>
      <c r="G651">
        <v>5.8</v>
      </c>
      <c r="H651">
        <v>3</v>
      </c>
      <c r="I651">
        <v>2.9</v>
      </c>
      <c r="J651" s="1">
        <v>90</v>
      </c>
      <c r="K651" s="1">
        <v>150</v>
      </c>
      <c r="L651" s="1">
        <v>0</v>
      </c>
      <c r="M651" s="7" t="s">
        <v>10</v>
      </c>
      <c r="N651" t="s">
        <v>316</v>
      </c>
      <c r="O651" s="168">
        <v>2</v>
      </c>
      <c r="P651">
        <v>2</v>
      </c>
      <c r="Q651">
        <v>1</v>
      </c>
      <c r="R651">
        <v>0.5</v>
      </c>
      <c r="S651">
        <v>1</v>
      </c>
      <c r="T651">
        <v>0</v>
      </c>
      <c r="U651">
        <v>0</v>
      </c>
      <c r="V651">
        <v>0</v>
      </c>
      <c r="W651">
        <v>0</v>
      </c>
      <c r="X651">
        <v>0</v>
      </c>
      <c r="Y651">
        <v>0</v>
      </c>
      <c r="Z651">
        <v>0</v>
      </c>
      <c r="AA651">
        <v>0</v>
      </c>
      <c r="AB651">
        <v>0</v>
      </c>
      <c r="AC651">
        <v>0</v>
      </c>
      <c r="AD651">
        <v>1</v>
      </c>
    </row>
    <row r="652" spans="1:30" x14ac:dyDescent="0.3">
      <c r="A652" t="s">
        <v>1256</v>
      </c>
      <c r="B652" t="s">
        <v>1056</v>
      </c>
      <c r="C652" s="19" t="s">
        <v>335</v>
      </c>
      <c r="D652">
        <v>1</v>
      </c>
      <c r="E652">
        <v>19.682456999999999</v>
      </c>
      <c r="F652">
        <v>17.215166</v>
      </c>
      <c r="G652">
        <v>5.8</v>
      </c>
      <c r="H652">
        <v>4.0125000000000002</v>
      </c>
      <c r="I652">
        <v>2.9</v>
      </c>
      <c r="J652" s="1">
        <v>90</v>
      </c>
      <c r="K652" s="1">
        <v>60</v>
      </c>
      <c r="L652" s="1">
        <v>0</v>
      </c>
      <c r="M652" s="7" t="s">
        <v>729</v>
      </c>
      <c r="N652" t="s">
        <v>301</v>
      </c>
      <c r="O652" s="168">
        <v>2</v>
      </c>
      <c r="P652">
        <v>2</v>
      </c>
      <c r="Q652">
        <v>1</v>
      </c>
      <c r="R652">
        <v>1</v>
      </c>
      <c r="S652">
        <v>1</v>
      </c>
      <c r="T652">
        <v>0</v>
      </c>
      <c r="U652">
        <v>0</v>
      </c>
      <c r="V652">
        <v>0</v>
      </c>
      <c r="W652">
        <v>0</v>
      </c>
      <c r="X652">
        <v>0</v>
      </c>
      <c r="Y652">
        <v>0</v>
      </c>
      <c r="Z652">
        <v>0</v>
      </c>
      <c r="AA652">
        <v>0</v>
      </c>
      <c r="AB652">
        <v>0</v>
      </c>
      <c r="AC652">
        <v>0</v>
      </c>
      <c r="AD652">
        <v>1</v>
      </c>
    </row>
    <row r="653" spans="1:30" x14ac:dyDescent="0.3">
      <c r="A653" t="s">
        <v>1257</v>
      </c>
      <c r="B653" t="s">
        <v>861</v>
      </c>
      <c r="C653" s="19" t="s">
        <v>315</v>
      </c>
      <c r="D653">
        <v>1</v>
      </c>
      <c r="E653">
        <v>35.436860000000003</v>
      </c>
      <c r="F653">
        <v>12.752592999999999</v>
      </c>
      <c r="G653">
        <v>5.8</v>
      </c>
      <c r="H653">
        <v>3.15</v>
      </c>
      <c r="I653">
        <v>2.9</v>
      </c>
      <c r="J653" s="1">
        <v>90</v>
      </c>
      <c r="K653" s="1">
        <v>150</v>
      </c>
      <c r="L653" s="1">
        <v>0</v>
      </c>
      <c r="M653" s="7" t="s">
        <v>10</v>
      </c>
      <c r="N653" t="s">
        <v>316</v>
      </c>
      <c r="O653" s="168">
        <v>2</v>
      </c>
      <c r="P653">
        <v>2</v>
      </c>
      <c r="Q653">
        <v>1</v>
      </c>
      <c r="R653">
        <v>0.5</v>
      </c>
      <c r="S653">
        <v>1</v>
      </c>
      <c r="T653">
        <v>0</v>
      </c>
      <c r="U653">
        <v>0</v>
      </c>
      <c r="V653">
        <v>0</v>
      </c>
      <c r="W653">
        <v>0</v>
      </c>
      <c r="X653">
        <v>0</v>
      </c>
      <c r="Y653">
        <v>0</v>
      </c>
      <c r="Z653">
        <v>0</v>
      </c>
      <c r="AA653">
        <v>0</v>
      </c>
      <c r="AB653">
        <v>0</v>
      </c>
      <c r="AC653">
        <v>0</v>
      </c>
      <c r="AD653">
        <v>1</v>
      </c>
    </row>
    <row r="654" spans="1:30" x14ac:dyDescent="0.3">
      <c r="A654" t="s">
        <v>1259</v>
      </c>
      <c r="B654" t="s">
        <v>861</v>
      </c>
      <c r="C654" s="19" t="s">
        <v>308</v>
      </c>
      <c r="D654">
        <v>1</v>
      </c>
      <c r="E654">
        <v>32.708880000000001</v>
      </c>
      <c r="F654">
        <v>14.327593</v>
      </c>
      <c r="G654">
        <v>5.8</v>
      </c>
      <c r="H654">
        <v>3.4520559999999998</v>
      </c>
      <c r="I654">
        <v>3.7988230000000001</v>
      </c>
      <c r="J654" s="1">
        <v>0</v>
      </c>
      <c r="K654" s="1">
        <v>180</v>
      </c>
      <c r="L654" s="1">
        <v>0</v>
      </c>
      <c r="M654" s="7" t="s">
        <v>323</v>
      </c>
      <c r="N654" t="s">
        <v>324</v>
      </c>
      <c r="O654" s="168">
        <v>2</v>
      </c>
      <c r="P654">
        <v>2</v>
      </c>
      <c r="Q654">
        <v>1</v>
      </c>
      <c r="R654">
        <v>1</v>
      </c>
      <c r="S654">
        <v>1</v>
      </c>
      <c r="T654">
        <v>0</v>
      </c>
      <c r="U654">
        <v>0</v>
      </c>
      <c r="V654">
        <v>0</v>
      </c>
      <c r="W654">
        <v>0</v>
      </c>
      <c r="X654">
        <v>0</v>
      </c>
      <c r="Y654">
        <v>0</v>
      </c>
      <c r="Z654">
        <v>0</v>
      </c>
      <c r="AA654">
        <v>0</v>
      </c>
      <c r="AB654">
        <v>0</v>
      </c>
      <c r="AC654">
        <v>0</v>
      </c>
      <c r="AD654">
        <v>1</v>
      </c>
    </row>
    <row r="655" spans="1:30" x14ac:dyDescent="0.3">
      <c r="A655" t="s">
        <v>1260</v>
      </c>
      <c r="B655" t="s">
        <v>861</v>
      </c>
      <c r="C655" s="19" t="s">
        <v>315</v>
      </c>
      <c r="D655">
        <v>1</v>
      </c>
      <c r="E655">
        <v>34.799120000000002</v>
      </c>
      <c r="F655">
        <v>10.897995</v>
      </c>
      <c r="G655">
        <v>5.8</v>
      </c>
      <c r="H655">
        <v>0.375</v>
      </c>
      <c r="I655">
        <v>2.9</v>
      </c>
      <c r="J655" s="1">
        <v>90</v>
      </c>
      <c r="K655" s="1">
        <v>150</v>
      </c>
      <c r="L655" s="1">
        <v>0</v>
      </c>
      <c r="M655" s="7" t="s">
        <v>986</v>
      </c>
      <c r="N655" t="s">
        <v>301</v>
      </c>
      <c r="O655" s="168">
        <v>2</v>
      </c>
      <c r="P655">
        <v>2</v>
      </c>
      <c r="Q655">
        <v>1</v>
      </c>
      <c r="R655">
        <v>1</v>
      </c>
      <c r="S655">
        <v>1</v>
      </c>
      <c r="T655">
        <v>0</v>
      </c>
      <c r="U655">
        <v>0</v>
      </c>
      <c r="V655">
        <v>0</v>
      </c>
      <c r="W655">
        <v>0</v>
      </c>
      <c r="X655">
        <v>0</v>
      </c>
      <c r="Y655">
        <v>0</v>
      </c>
      <c r="Z655">
        <v>0</v>
      </c>
      <c r="AA655">
        <v>0</v>
      </c>
      <c r="AB655">
        <v>0</v>
      </c>
      <c r="AC655">
        <v>0</v>
      </c>
      <c r="AD655">
        <v>1</v>
      </c>
    </row>
    <row r="656" spans="1:30" x14ac:dyDescent="0.3">
      <c r="A656" t="s">
        <v>1261</v>
      </c>
      <c r="B656" t="s">
        <v>861</v>
      </c>
      <c r="C656" s="19" t="s">
        <v>335</v>
      </c>
      <c r="D656">
        <v>1</v>
      </c>
      <c r="E656">
        <v>30.733879999999999</v>
      </c>
      <c r="F656">
        <v>10.906793</v>
      </c>
      <c r="G656">
        <v>5.8</v>
      </c>
      <c r="H656">
        <v>3.95</v>
      </c>
      <c r="I656">
        <v>2.9</v>
      </c>
      <c r="J656" s="1">
        <v>90</v>
      </c>
      <c r="K656" s="1">
        <v>60</v>
      </c>
      <c r="L656" s="1">
        <v>0</v>
      </c>
      <c r="M656" s="7" t="s">
        <v>702</v>
      </c>
      <c r="N656" t="s">
        <v>306</v>
      </c>
      <c r="O656" s="168">
        <v>2</v>
      </c>
      <c r="P656">
        <v>2</v>
      </c>
      <c r="Q656">
        <v>1</v>
      </c>
      <c r="R656">
        <v>1</v>
      </c>
      <c r="S656">
        <v>1</v>
      </c>
      <c r="T656">
        <v>0</v>
      </c>
      <c r="U656">
        <v>0</v>
      </c>
      <c r="V656">
        <v>0</v>
      </c>
      <c r="W656">
        <v>0</v>
      </c>
      <c r="X656">
        <v>0</v>
      </c>
      <c r="Y656">
        <v>0</v>
      </c>
      <c r="Z656">
        <v>0</v>
      </c>
      <c r="AA656">
        <v>0</v>
      </c>
      <c r="AB656">
        <v>0</v>
      </c>
      <c r="AC656">
        <v>0</v>
      </c>
      <c r="AD656">
        <v>1</v>
      </c>
    </row>
    <row r="657" spans="1:30" x14ac:dyDescent="0.3">
      <c r="A657" t="s">
        <v>1262</v>
      </c>
      <c r="B657" t="s">
        <v>861</v>
      </c>
      <c r="C657" s="19" t="s">
        <v>228</v>
      </c>
      <c r="D657">
        <v>1</v>
      </c>
      <c r="E657">
        <v>35.436860000000003</v>
      </c>
      <c r="F657">
        <v>12.752592999999999</v>
      </c>
      <c r="G657">
        <v>5.8</v>
      </c>
      <c r="H657">
        <v>1.925</v>
      </c>
      <c r="I657">
        <v>2.9</v>
      </c>
      <c r="J657" s="1">
        <v>90</v>
      </c>
      <c r="K657" s="1">
        <v>-120</v>
      </c>
      <c r="L657" s="1">
        <v>0</v>
      </c>
      <c r="M657" s="7" t="s">
        <v>986</v>
      </c>
      <c r="N657" t="s">
        <v>301</v>
      </c>
      <c r="O657" s="168">
        <v>2</v>
      </c>
      <c r="P657">
        <v>2</v>
      </c>
      <c r="Q657">
        <v>1</v>
      </c>
      <c r="R657">
        <v>1</v>
      </c>
      <c r="S657">
        <v>1</v>
      </c>
      <c r="T657">
        <v>0</v>
      </c>
      <c r="U657">
        <v>0</v>
      </c>
      <c r="V657">
        <v>0</v>
      </c>
      <c r="W657">
        <v>0</v>
      </c>
      <c r="X657">
        <v>0</v>
      </c>
      <c r="Y657">
        <v>0</v>
      </c>
      <c r="Z657">
        <v>0</v>
      </c>
      <c r="AA657">
        <v>0</v>
      </c>
      <c r="AB657">
        <v>0</v>
      </c>
      <c r="AC657">
        <v>0</v>
      </c>
      <c r="AD657">
        <v>1</v>
      </c>
    </row>
    <row r="658" spans="1:30" x14ac:dyDescent="0.3">
      <c r="A658" t="s">
        <v>1263</v>
      </c>
      <c r="B658" t="s">
        <v>861</v>
      </c>
      <c r="C658" s="19" t="s">
        <v>299</v>
      </c>
      <c r="D658">
        <v>1</v>
      </c>
      <c r="E658">
        <v>33.474359999999997</v>
      </c>
      <c r="F658">
        <v>9.3534439999999996</v>
      </c>
      <c r="G658">
        <v>5.8</v>
      </c>
      <c r="H658">
        <v>3.15</v>
      </c>
      <c r="I658">
        <v>2.9</v>
      </c>
      <c r="J658" s="1">
        <v>90</v>
      </c>
      <c r="K658" s="1">
        <v>150</v>
      </c>
      <c r="L658" s="1">
        <v>0</v>
      </c>
      <c r="M658" s="7" t="s">
        <v>426</v>
      </c>
      <c r="N658" t="s">
        <v>301</v>
      </c>
      <c r="O658" s="168">
        <v>2</v>
      </c>
      <c r="P658">
        <v>2</v>
      </c>
      <c r="Q658">
        <v>1</v>
      </c>
      <c r="R658">
        <v>1</v>
      </c>
      <c r="S658">
        <v>1</v>
      </c>
      <c r="T658">
        <v>0</v>
      </c>
      <c r="U658">
        <v>0</v>
      </c>
      <c r="V658">
        <v>0</v>
      </c>
      <c r="W658">
        <v>0</v>
      </c>
      <c r="X658">
        <v>0</v>
      </c>
      <c r="Y658">
        <v>0</v>
      </c>
      <c r="Z658">
        <v>0</v>
      </c>
      <c r="AA658">
        <v>0</v>
      </c>
      <c r="AB658">
        <v>0</v>
      </c>
      <c r="AC658">
        <v>0</v>
      </c>
      <c r="AD658">
        <v>1</v>
      </c>
    </row>
    <row r="659" spans="1:30" x14ac:dyDescent="0.3">
      <c r="A659" t="s">
        <v>1264</v>
      </c>
      <c r="B659" t="s">
        <v>861</v>
      </c>
      <c r="C659" s="19" t="s">
        <v>228</v>
      </c>
      <c r="D659">
        <v>1</v>
      </c>
      <c r="E659">
        <v>34.799120000000002</v>
      </c>
      <c r="F659">
        <v>10.897995</v>
      </c>
      <c r="G659">
        <v>5.8</v>
      </c>
      <c r="H659">
        <v>2</v>
      </c>
      <c r="I659">
        <v>2.9</v>
      </c>
      <c r="J659" s="1">
        <v>90</v>
      </c>
      <c r="K659" s="1">
        <v>-120</v>
      </c>
      <c r="L659" s="1">
        <v>0</v>
      </c>
      <c r="M659" s="7" t="s">
        <v>986</v>
      </c>
      <c r="N659" t="s">
        <v>301</v>
      </c>
      <c r="O659" s="168">
        <v>2</v>
      </c>
      <c r="P659">
        <v>2</v>
      </c>
      <c r="Q659">
        <v>1</v>
      </c>
      <c r="R659">
        <v>1</v>
      </c>
      <c r="S659">
        <v>1</v>
      </c>
      <c r="T659">
        <v>0</v>
      </c>
      <c r="U659">
        <v>0</v>
      </c>
      <c r="V659">
        <v>0</v>
      </c>
      <c r="W659">
        <v>0</v>
      </c>
      <c r="X659">
        <v>0</v>
      </c>
      <c r="Y659">
        <v>0</v>
      </c>
      <c r="Z659">
        <v>0</v>
      </c>
      <c r="AA659">
        <v>0</v>
      </c>
      <c r="AB659">
        <v>0</v>
      </c>
      <c r="AC659">
        <v>0</v>
      </c>
      <c r="AD659">
        <v>1</v>
      </c>
    </row>
    <row r="660" spans="1:30" x14ac:dyDescent="0.3">
      <c r="A660" t="s">
        <v>1266</v>
      </c>
      <c r="B660" t="s">
        <v>861</v>
      </c>
      <c r="C660" s="19" t="s">
        <v>299</v>
      </c>
      <c r="D660">
        <v>1</v>
      </c>
      <c r="E660">
        <v>33.799120000000002</v>
      </c>
      <c r="F660">
        <v>9.1659439999999996</v>
      </c>
      <c r="G660">
        <v>5.8</v>
      </c>
      <c r="H660">
        <v>0.375</v>
      </c>
      <c r="I660">
        <v>2.9</v>
      </c>
      <c r="J660" s="1">
        <v>90</v>
      </c>
      <c r="K660" s="1">
        <v>150</v>
      </c>
      <c r="L660" s="1">
        <v>0</v>
      </c>
      <c r="M660" s="7" t="s">
        <v>658</v>
      </c>
      <c r="N660" t="s">
        <v>301</v>
      </c>
      <c r="O660" s="168">
        <v>2</v>
      </c>
      <c r="P660">
        <v>2</v>
      </c>
      <c r="Q660">
        <v>1</v>
      </c>
      <c r="R660">
        <v>1</v>
      </c>
      <c r="S660">
        <v>1</v>
      </c>
      <c r="T660">
        <v>0</v>
      </c>
      <c r="U660">
        <v>0</v>
      </c>
      <c r="V660">
        <v>0</v>
      </c>
      <c r="W660">
        <v>0</v>
      </c>
      <c r="X660">
        <v>0</v>
      </c>
      <c r="Y660">
        <v>0</v>
      </c>
      <c r="Z660">
        <v>0</v>
      </c>
      <c r="AA660">
        <v>0</v>
      </c>
      <c r="AB660">
        <v>0</v>
      </c>
      <c r="AC660">
        <v>0</v>
      </c>
      <c r="AD660">
        <v>1</v>
      </c>
    </row>
    <row r="661" spans="1:30" x14ac:dyDescent="0.3">
      <c r="A661" t="s">
        <v>1267</v>
      </c>
      <c r="B661" t="s">
        <v>861</v>
      </c>
      <c r="C661" s="19" t="s">
        <v>322</v>
      </c>
      <c r="D661">
        <v>1</v>
      </c>
      <c r="E661">
        <v>32.708880000000001</v>
      </c>
      <c r="F661">
        <v>14.327593</v>
      </c>
      <c r="G661">
        <v>8.6999999999999993</v>
      </c>
      <c r="H661">
        <v>3.4520559999999998</v>
      </c>
      <c r="I661">
        <v>3.7988230000000001</v>
      </c>
      <c r="J661" s="1">
        <v>0</v>
      </c>
      <c r="K661" s="1">
        <v>180</v>
      </c>
      <c r="L661" s="1">
        <v>0</v>
      </c>
      <c r="M661" s="7" t="s">
        <v>10</v>
      </c>
      <c r="N661" t="s">
        <v>485</v>
      </c>
      <c r="O661" s="168">
        <v>2</v>
      </c>
      <c r="P661">
        <v>2</v>
      </c>
      <c r="Q661">
        <v>1</v>
      </c>
      <c r="R661">
        <v>0</v>
      </c>
      <c r="S661">
        <v>1</v>
      </c>
      <c r="T661">
        <v>0</v>
      </c>
      <c r="U661">
        <v>0</v>
      </c>
      <c r="V661">
        <v>0</v>
      </c>
      <c r="W661">
        <v>0</v>
      </c>
      <c r="X661">
        <v>0</v>
      </c>
      <c r="Y661">
        <v>0</v>
      </c>
      <c r="Z661">
        <v>0</v>
      </c>
      <c r="AA661">
        <v>0</v>
      </c>
      <c r="AB661">
        <v>0</v>
      </c>
      <c r="AC661">
        <v>0</v>
      </c>
      <c r="AD661">
        <v>1</v>
      </c>
    </row>
    <row r="662" spans="1:30" x14ac:dyDescent="0.3">
      <c r="A662" t="s">
        <v>1268</v>
      </c>
      <c r="B662" t="s">
        <v>426</v>
      </c>
      <c r="C662" s="19" t="s">
        <v>335</v>
      </c>
      <c r="D662">
        <v>1</v>
      </c>
      <c r="E662">
        <v>30.733879999999999</v>
      </c>
      <c r="F662">
        <v>10.906793</v>
      </c>
      <c r="G662">
        <v>5.8</v>
      </c>
      <c r="H662">
        <v>1.2250000000000001</v>
      </c>
      <c r="I662">
        <v>2.9</v>
      </c>
      <c r="J662" s="1">
        <v>90</v>
      </c>
      <c r="K662" s="1">
        <v>-120</v>
      </c>
      <c r="L662" s="1">
        <v>0</v>
      </c>
      <c r="M662" s="7" t="s">
        <v>883</v>
      </c>
      <c r="N662" t="s">
        <v>306</v>
      </c>
      <c r="O662" s="168">
        <v>2</v>
      </c>
      <c r="P662">
        <v>2</v>
      </c>
      <c r="Q662">
        <v>1</v>
      </c>
      <c r="R662">
        <v>1</v>
      </c>
      <c r="S662">
        <v>1</v>
      </c>
      <c r="T662">
        <v>0</v>
      </c>
      <c r="U662">
        <v>0</v>
      </c>
      <c r="V662">
        <v>0</v>
      </c>
      <c r="W662">
        <v>0</v>
      </c>
      <c r="X662">
        <v>0</v>
      </c>
      <c r="Y662">
        <v>0</v>
      </c>
      <c r="Z662">
        <v>0</v>
      </c>
      <c r="AA662">
        <v>0</v>
      </c>
      <c r="AB662">
        <v>0</v>
      </c>
      <c r="AC662">
        <v>0</v>
      </c>
      <c r="AD662">
        <v>1</v>
      </c>
    </row>
    <row r="663" spans="1:30" x14ac:dyDescent="0.3">
      <c r="A663" t="s">
        <v>1269</v>
      </c>
      <c r="B663" t="s">
        <v>426</v>
      </c>
      <c r="C663" s="19" t="s">
        <v>322</v>
      </c>
      <c r="D663">
        <v>1</v>
      </c>
      <c r="E663">
        <v>30.746379999999998</v>
      </c>
      <c r="F663">
        <v>10.928444000000001</v>
      </c>
      <c r="G663">
        <v>8.6999999999999993</v>
      </c>
      <c r="H663">
        <v>2.2288790000000001</v>
      </c>
      <c r="I663">
        <v>1.766583</v>
      </c>
      <c r="J663" s="1">
        <v>0</v>
      </c>
      <c r="K663" s="1">
        <v>180</v>
      </c>
      <c r="L663" s="1">
        <v>0</v>
      </c>
      <c r="M663" s="7" t="s">
        <v>10</v>
      </c>
      <c r="N663" t="s">
        <v>485</v>
      </c>
      <c r="O663" s="168">
        <v>2</v>
      </c>
      <c r="P663">
        <v>2</v>
      </c>
      <c r="Q663">
        <v>1</v>
      </c>
      <c r="R663">
        <v>0</v>
      </c>
      <c r="S663">
        <v>1</v>
      </c>
      <c r="T663">
        <v>0</v>
      </c>
      <c r="U663">
        <v>0</v>
      </c>
      <c r="V663">
        <v>0</v>
      </c>
      <c r="W663">
        <v>0</v>
      </c>
      <c r="X663">
        <v>0</v>
      </c>
      <c r="Y663">
        <v>0</v>
      </c>
      <c r="Z663">
        <v>0</v>
      </c>
      <c r="AA663">
        <v>0</v>
      </c>
      <c r="AB663">
        <v>0</v>
      </c>
      <c r="AC663">
        <v>0</v>
      </c>
      <c r="AD663">
        <v>1</v>
      </c>
    </row>
    <row r="664" spans="1:30" x14ac:dyDescent="0.3">
      <c r="A664" t="s">
        <v>1270</v>
      </c>
      <c r="B664" t="s">
        <v>426</v>
      </c>
      <c r="C664" s="19" t="s">
        <v>228</v>
      </c>
      <c r="D664">
        <v>1</v>
      </c>
      <c r="E664">
        <v>33.474359999999997</v>
      </c>
      <c r="F664">
        <v>9.3534439999999996</v>
      </c>
      <c r="G664">
        <v>5.8</v>
      </c>
      <c r="H664">
        <v>1.25</v>
      </c>
      <c r="I664">
        <v>2.9</v>
      </c>
      <c r="J664" s="1">
        <v>90</v>
      </c>
      <c r="K664" s="1">
        <v>-120</v>
      </c>
      <c r="L664" s="1">
        <v>0</v>
      </c>
      <c r="M664" s="7" t="s">
        <v>658</v>
      </c>
      <c r="N664" t="s">
        <v>301</v>
      </c>
      <c r="O664" s="168">
        <v>2</v>
      </c>
      <c r="P664">
        <v>2</v>
      </c>
      <c r="Q664">
        <v>1</v>
      </c>
      <c r="R664">
        <v>1</v>
      </c>
      <c r="S664">
        <v>1</v>
      </c>
      <c r="T664">
        <v>0</v>
      </c>
      <c r="U664">
        <v>0</v>
      </c>
      <c r="V664">
        <v>0</v>
      </c>
      <c r="W664">
        <v>0</v>
      </c>
      <c r="X664">
        <v>0</v>
      </c>
      <c r="Y664">
        <v>0</v>
      </c>
      <c r="Z664">
        <v>0</v>
      </c>
      <c r="AA664">
        <v>0</v>
      </c>
      <c r="AB664">
        <v>0</v>
      </c>
      <c r="AC664">
        <v>0</v>
      </c>
      <c r="AD664">
        <v>1</v>
      </c>
    </row>
    <row r="665" spans="1:30" x14ac:dyDescent="0.3">
      <c r="A665" t="s">
        <v>1272</v>
      </c>
      <c r="B665" t="s">
        <v>426</v>
      </c>
      <c r="C665" s="19" t="s">
        <v>335</v>
      </c>
      <c r="D665">
        <v>1</v>
      </c>
      <c r="E665">
        <v>30.746379999999998</v>
      </c>
      <c r="F665">
        <v>10.928444000000001</v>
      </c>
      <c r="G665">
        <v>5.8</v>
      </c>
      <c r="H665">
        <v>2.5000000000000001E-2</v>
      </c>
      <c r="I665">
        <v>2.9</v>
      </c>
      <c r="J665" s="1">
        <v>90</v>
      </c>
      <c r="K665" s="1">
        <v>-120</v>
      </c>
      <c r="L665" s="1">
        <v>0</v>
      </c>
      <c r="M665" s="7" t="s">
        <v>10</v>
      </c>
      <c r="N665" t="s">
        <v>316</v>
      </c>
      <c r="O665" s="168">
        <v>2</v>
      </c>
      <c r="P665">
        <v>2</v>
      </c>
      <c r="Q665">
        <v>1</v>
      </c>
      <c r="R665">
        <v>0.5</v>
      </c>
      <c r="S665">
        <v>1</v>
      </c>
      <c r="T665">
        <v>0</v>
      </c>
      <c r="U665">
        <v>0</v>
      </c>
      <c r="V665">
        <v>0</v>
      </c>
      <c r="W665">
        <v>0</v>
      </c>
      <c r="X665">
        <v>0</v>
      </c>
      <c r="Y665">
        <v>0</v>
      </c>
      <c r="Z665">
        <v>0</v>
      </c>
      <c r="AA665">
        <v>0</v>
      </c>
      <c r="AB665">
        <v>0</v>
      </c>
      <c r="AC665">
        <v>0</v>
      </c>
      <c r="AD665">
        <v>1</v>
      </c>
    </row>
    <row r="666" spans="1:30" x14ac:dyDescent="0.3">
      <c r="A666" t="s">
        <v>1273</v>
      </c>
      <c r="B666" t="s">
        <v>426</v>
      </c>
      <c r="C666" s="19" t="s">
        <v>315</v>
      </c>
      <c r="D666">
        <v>1</v>
      </c>
      <c r="E666">
        <v>33.474359999999997</v>
      </c>
      <c r="F666">
        <v>9.3534439999999996</v>
      </c>
      <c r="G666">
        <v>5.8</v>
      </c>
      <c r="H666">
        <v>3.15</v>
      </c>
      <c r="I666">
        <v>2.9</v>
      </c>
      <c r="J666" s="1">
        <v>90</v>
      </c>
      <c r="K666" s="1">
        <v>150</v>
      </c>
      <c r="L666" s="1">
        <v>0</v>
      </c>
      <c r="M666" s="7" t="s">
        <v>861</v>
      </c>
      <c r="N666" t="s">
        <v>301</v>
      </c>
      <c r="O666" s="168">
        <v>2</v>
      </c>
      <c r="P666">
        <v>2</v>
      </c>
      <c r="Q666">
        <v>1</v>
      </c>
      <c r="R666">
        <v>1</v>
      </c>
      <c r="S666">
        <v>1</v>
      </c>
      <c r="T666">
        <v>0</v>
      </c>
      <c r="U666">
        <v>0</v>
      </c>
      <c r="V666">
        <v>0</v>
      </c>
      <c r="W666">
        <v>0</v>
      </c>
      <c r="X666">
        <v>0</v>
      </c>
      <c r="Y666">
        <v>0</v>
      </c>
      <c r="Z666">
        <v>0</v>
      </c>
      <c r="AA666">
        <v>0</v>
      </c>
      <c r="AB666">
        <v>0</v>
      </c>
      <c r="AC666">
        <v>0</v>
      </c>
      <c r="AD666">
        <v>1</v>
      </c>
    </row>
    <row r="667" spans="1:30" x14ac:dyDescent="0.3">
      <c r="A667" t="s">
        <v>1274</v>
      </c>
      <c r="B667" t="s">
        <v>426</v>
      </c>
      <c r="C667" s="19" t="s">
        <v>308</v>
      </c>
      <c r="D667">
        <v>1</v>
      </c>
      <c r="E667">
        <v>30.746379999999998</v>
      </c>
      <c r="F667">
        <v>10.928444000000001</v>
      </c>
      <c r="G667">
        <v>5.8</v>
      </c>
      <c r="H667">
        <v>2.2288790000000001</v>
      </c>
      <c r="I667">
        <v>1.766583</v>
      </c>
      <c r="J667" s="1">
        <v>0</v>
      </c>
      <c r="K667" s="1">
        <v>180</v>
      </c>
      <c r="L667" s="1">
        <v>0</v>
      </c>
      <c r="M667" s="7" t="s">
        <v>414</v>
      </c>
      <c r="N667" t="s">
        <v>324</v>
      </c>
      <c r="O667" s="168">
        <v>2</v>
      </c>
      <c r="P667">
        <v>2</v>
      </c>
      <c r="Q667">
        <v>1</v>
      </c>
      <c r="R667">
        <v>1</v>
      </c>
      <c r="S667">
        <v>1</v>
      </c>
      <c r="T667">
        <v>0</v>
      </c>
      <c r="U667">
        <v>0</v>
      </c>
      <c r="V667">
        <v>0</v>
      </c>
      <c r="W667">
        <v>0</v>
      </c>
      <c r="X667">
        <v>0</v>
      </c>
      <c r="Y667">
        <v>0</v>
      </c>
      <c r="Z667">
        <v>0</v>
      </c>
      <c r="AA667">
        <v>0</v>
      </c>
      <c r="AB667">
        <v>0</v>
      </c>
      <c r="AC667">
        <v>0</v>
      </c>
      <c r="AD667">
        <v>1</v>
      </c>
    </row>
    <row r="668" spans="1:30" x14ac:dyDescent="0.3">
      <c r="A668" t="s">
        <v>1275</v>
      </c>
      <c r="B668" t="s">
        <v>426</v>
      </c>
      <c r="C668" s="19" t="s">
        <v>299</v>
      </c>
      <c r="D668">
        <v>1</v>
      </c>
      <c r="E668">
        <v>30.121379999999998</v>
      </c>
      <c r="F668">
        <v>9.8459120000000002</v>
      </c>
      <c r="G668">
        <v>5.8</v>
      </c>
      <c r="H668">
        <v>3.15</v>
      </c>
      <c r="I668">
        <v>2.9</v>
      </c>
      <c r="J668" s="1">
        <v>90</v>
      </c>
      <c r="K668" s="1">
        <v>-30</v>
      </c>
      <c r="L668" s="1">
        <v>0</v>
      </c>
      <c r="M668" s="7" t="s">
        <v>747</v>
      </c>
      <c r="N668" t="s">
        <v>301</v>
      </c>
      <c r="O668" s="168">
        <v>2</v>
      </c>
      <c r="P668">
        <v>2</v>
      </c>
      <c r="Q668">
        <v>1</v>
      </c>
      <c r="R668">
        <v>1</v>
      </c>
      <c r="S668">
        <v>1</v>
      </c>
      <c r="T668">
        <v>0</v>
      </c>
      <c r="U668">
        <v>0</v>
      </c>
      <c r="V668">
        <v>0</v>
      </c>
      <c r="W668">
        <v>0</v>
      </c>
      <c r="X668">
        <v>0</v>
      </c>
      <c r="Y668">
        <v>0</v>
      </c>
      <c r="Z668">
        <v>0</v>
      </c>
      <c r="AA668">
        <v>0</v>
      </c>
      <c r="AB668">
        <v>0</v>
      </c>
      <c r="AC668">
        <v>0</v>
      </c>
      <c r="AD668">
        <v>1</v>
      </c>
    </row>
    <row r="669" spans="1:30" x14ac:dyDescent="0.3">
      <c r="A669" t="s">
        <v>1276</v>
      </c>
      <c r="B669" t="s">
        <v>563</v>
      </c>
      <c r="C669" s="19" t="s">
        <v>308</v>
      </c>
      <c r="D669">
        <v>1</v>
      </c>
      <c r="E669">
        <v>10.387074999999999</v>
      </c>
      <c r="F669">
        <v>27.215093</v>
      </c>
      <c r="G669">
        <v>5.8</v>
      </c>
      <c r="H669">
        <v>2.7378849999999999</v>
      </c>
      <c r="I669">
        <v>2.7218089999999999</v>
      </c>
      <c r="J669" s="1">
        <v>0</v>
      </c>
      <c r="K669" s="1">
        <v>180</v>
      </c>
      <c r="L669" s="1">
        <v>0</v>
      </c>
      <c r="M669" s="7" t="s">
        <v>524</v>
      </c>
      <c r="N669" t="s">
        <v>324</v>
      </c>
      <c r="O669" s="168">
        <v>2</v>
      </c>
      <c r="P669">
        <v>2</v>
      </c>
      <c r="Q669">
        <v>1</v>
      </c>
      <c r="R669">
        <v>1</v>
      </c>
      <c r="S669">
        <v>1</v>
      </c>
      <c r="T669">
        <v>0</v>
      </c>
      <c r="U669">
        <v>0</v>
      </c>
      <c r="V669">
        <v>0</v>
      </c>
      <c r="W669">
        <v>0</v>
      </c>
      <c r="X669">
        <v>0</v>
      </c>
      <c r="Y669">
        <v>0</v>
      </c>
      <c r="Z669">
        <v>0</v>
      </c>
      <c r="AA669">
        <v>0</v>
      </c>
      <c r="AB669">
        <v>0</v>
      </c>
      <c r="AC669">
        <v>0</v>
      </c>
      <c r="AD669">
        <v>1</v>
      </c>
    </row>
    <row r="670" spans="1:30" x14ac:dyDescent="0.3">
      <c r="A670" t="s">
        <v>1277</v>
      </c>
      <c r="B670" t="s">
        <v>563</v>
      </c>
      <c r="C670" s="19" t="s">
        <v>228</v>
      </c>
      <c r="D670">
        <v>1</v>
      </c>
      <c r="E670">
        <v>12.777305999999999</v>
      </c>
      <c r="F670">
        <v>25.835093000000001</v>
      </c>
      <c r="G670">
        <v>5.8</v>
      </c>
      <c r="H670">
        <v>2.7</v>
      </c>
      <c r="I670">
        <v>2.9</v>
      </c>
      <c r="J670" s="1">
        <v>90</v>
      </c>
      <c r="K670" s="1">
        <v>-120</v>
      </c>
      <c r="L670" s="1">
        <v>0</v>
      </c>
      <c r="M670" s="7" t="s">
        <v>531</v>
      </c>
      <c r="N670" t="s">
        <v>301</v>
      </c>
      <c r="O670" s="168">
        <v>2</v>
      </c>
      <c r="P670">
        <v>2</v>
      </c>
      <c r="Q670">
        <v>1</v>
      </c>
      <c r="R670">
        <v>1</v>
      </c>
      <c r="S670">
        <v>1</v>
      </c>
      <c r="T670">
        <v>0</v>
      </c>
      <c r="U670">
        <v>0</v>
      </c>
      <c r="V670">
        <v>0</v>
      </c>
      <c r="W670">
        <v>0</v>
      </c>
      <c r="X670">
        <v>0</v>
      </c>
      <c r="Y670">
        <v>0</v>
      </c>
      <c r="Z670">
        <v>0</v>
      </c>
      <c r="AA670">
        <v>0</v>
      </c>
      <c r="AB670">
        <v>0</v>
      </c>
      <c r="AC670">
        <v>0</v>
      </c>
      <c r="AD670">
        <v>1</v>
      </c>
    </row>
    <row r="671" spans="1:30" x14ac:dyDescent="0.3">
      <c r="A671" t="s">
        <v>1279</v>
      </c>
      <c r="B671" t="s">
        <v>563</v>
      </c>
      <c r="C671" s="19" t="s">
        <v>335</v>
      </c>
      <c r="D671">
        <v>1</v>
      </c>
      <c r="E671">
        <v>10.387074999999999</v>
      </c>
      <c r="F671">
        <v>27.215093</v>
      </c>
      <c r="G671">
        <v>5.8</v>
      </c>
      <c r="H671">
        <v>2.7</v>
      </c>
      <c r="I671">
        <v>2.9</v>
      </c>
      <c r="J671" s="1">
        <v>90</v>
      </c>
      <c r="K671" s="1">
        <v>-120</v>
      </c>
      <c r="L671" s="1">
        <v>0</v>
      </c>
      <c r="M671" s="7" t="s">
        <v>10</v>
      </c>
      <c r="N671" t="s">
        <v>316</v>
      </c>
      <c r="O671" s="168">
        <v>2</v>
      </c>
      <c r="P671">
        <v>2</v>
      </c>
      <c r="Q671">
        <v>1</v>
      </c>
      <c r="R671">
        <v>0.5</v>
      </c>
      <c r="S671">
        <v>1</v>
      </c>
      <c r="T671">
        <v>0</v>
      </c>
      <c r="U671">
        <v>0</v>
      </c>
      <c r="V671">
        <v>0</v>
      </c>
      <c r="W671">
        <v>0</v>
      </c>
      <c r="X671">
        <v>0</v>
      </c>
      <c r="Y671">
        <v>0</v>
      </c>
      <c r="Z671">
        <v>0</v>
      </c>
      <c r="AA671">
        <v>0</v>
      </c>
      <c r="AB671">
        <v>0</v>
      </c>
      <c r="AC671">
        <v>0</v>
      </c>
      <c r="AD671">
        <v>1</v>
      </c>
    </row>
    <row r="672" spans="1:30" x14ac:dyDescent="0.3">
      <c r="A672" t="s">
        <v>1281</v>
      </c>
      <c r="B672" t="s">
        <v>563</v>
      </c>
      <c r="C672" s="19" t="s">
        <v>299</v>
      </c>
      <c r="D672">
        <v>1</v>
      </c>
      <c r="E672">
        <v>9.0370749999999997</v>
      </c>
      <c r="F672">
        <v>24.876825</v>
      </c>
      <c r="G672">
        <v>5.8</v>
      </c>
      <c r="H672">
        <v>2.76</v>
      </c>
      <c r="I672">
        <v>2.9</v>
      </c>
      <c r="J672" s="1">
        <v>90</v>
      </c>
      <c r="K672" s="1">
        <v>-30</v>
      </c>
      <c r="L672" s="1">
        <v>0</v>
      </c>
      <c r="M672" s="7" t="s">
        <v>544</v>
      </c>
      <c r="N672" t="s">
        <v>301</v>
      </c>
      <c r="O672" s="168">
        <v>2</v>
      </c>
      <c r="P672">
        <v>2</v>
      </c>
      <c r="Q672">
        <v>1</v>
      </c>
      <c r="R672">
        <v>1</v>
      </c>
      <c r="S672">
        <v>1</v>
      </c>
      <c r="T672">
        <v>0</v>
      </c>
      <c r="U672">
        <v>0</v>
      </c>
      <c r="V672">
        <v>0</v>
      </c>
      <c r="W672">
        <v>0</v>
      </c>
      <c r="X672">
        <v>0</v>
      </c>
      <c r="Y672">
        <v>0</v>
      </c>
      <c r="Z672">
        <v>0</v>
      </c>
      <c r="AA672">
        <v>0</v>
      </c>
      <c r="AB672">
        <v>0</v>
      </c>
      <c r="AC672">
        <v>0</v>
      </c>
      <c r="AD672">
        <v>1</v>
      </c>
    </row>
    <row r="673" spans="1:30" x14ac:dyDescent="0.3">
      <c r="A673" t="s">
        <v>1282</v>
      </c>
      <c r="B673" t="s">
        <v>563</v>
      </c>
      <c r="C673" s="19" t="s">
        <v>322</v>
      </c>
      <c r="D673">
        <v>1</v>
      </c>
      <c r="E673">
        <v>10.387074999999999</v>
      </c>
      <c r="F673">
        <v>27.215093</v>
      </c>
      <c r="G673">
        <v>8.6999999999999993</v>
      </c>
      <c r="H673">
        <v>2.7378849999999999</v>
      </c>
      <c r="I673">
        <v>2.7218089999999999</v>
      </c>
      <c r="J673" s="1">
        <v>0</v>
      </c>
      <c r="K673" s="1">
        <v>180</v>
      </c>
      <c r="L673" s="1">
        <v>0</v>
      </c>
      <c r="M673" s="7" t="s">
        <v>10</v>
      </c>
      <c r="N673" t="s">
        <v>485</v>
      </c>
      <c r="O673" s="168">
        <v>2</v>
      </c>
      <c r="P673">
        <v>2</v>
      </c>
      <c r="Q673">
        <v>1</v>
      </c>
      <c r="R673">
        <v>0</v>
      </c>
      <c r="S673">
        <v>1</v>
      </c>
      <c r="T673">
        <v>0</v>
      </c>
      <c r="U673">
        <v>0</v>
      </c>
      <c r="V673">
        <v>0</v>
      </c>
      <c r="W673">
        <v>0</v>
      </c>
      <c r="X673">
        <v>0</v>
      </c>
      <c r="Y673">
        <v>0</v>
      </c>
      <c r="Z673">
        <v>0</v>
      </c>
      <c r="AA673">
        <v>0</v>
      </c>
      <c r="AB673">
        <v>0</v>
      </c>
      <c r="AC673">
        <v>0</v>
      </c>
      <c r="AD673">
        <v>1</v>
      </c>
    </row>
    <row r="674" spans="1:30" x14ac:dyDescent="0.3">
      <c r="A674" t="s">
        <v>1283</v>
      </c>
      <c r="B674" t="s">
        <v>563</v>
      </c>
      <c r="C674" s="19" t="s">
        <v>315</v>
      </c>
      <c r="D674">
        <v>1</v>
      </c>
      <c r="E674">
        <v>12.777305999999999</v>
      </c>
      <c r="F674">
        <v>25.835093000000001</v>
      </c>
      <c r="G674">
        <v>5.8</v>
      </c>
      <c r="H674">
        <v>2.76</v>
      </c>
      <c r="I674">
        <v>2.9</v>
      </c>
      <c r="J674" s="1">
        <v>90</v>
      </c>
      <c r="K674" s="1">
        <v>150</v>
      </c>
      <c r="L674" s="1">
        <v>0</v>
      </c>
      <c r="M674" s="7" t="s">
        <v>10</v>
      </c>
      <c r="N674" t="s">
        <v>316</v>
      </c>
      <c r="O674" s="168">
        <v>2</v>
      </c>
      <c r="P674">
        <v>2</v>
      </c>
      <c r="Q674">
        <v>1</v>
      </c>
      <c r="R674">
        <v>0.5</v>
      </c>
      <c r="S674">
        <v>1</v>
      </c>
      <c r="T674">
        <v>0</v>
      </c>
      <c r="U674">
        <v>0</v>
      </c>
      <c r="V674">
        <v>0</v>
      </c>
      <c r="W674">
        <v>0</v>
      </c>
      <c r="X674">
        <v>0</v>
      </c>
      <c r="Y674">
        <v>0</v>
      </c>
      <c r="Z674">
        <v>0</v>
      </c>
      <c r="AA674">
        <v>0</v>
      </c>
      <c r="AB674">
        <v>0</v>
      </c>
      <c r="AC674">
        <v>0</v>
      </c>
      <c r="AD674">
        <v>1</v>
      </c>
    </row>
    <row r="675" spans="1:30" x14ac:dyDescent="0.3">
      <c r="A675" t="s">
        <v>1284</v>
      </c>
      <c r="B675" t="s">
        <v>482</v>
      </c>
      <c r="C675" s="19" t="s">
        <v>299</v>
      </c>
      <c r="D675">
        <v>1</v>
      </c>
      <c r="E675">
        <v>28.869298000000001</v>
      </c>
      <c r="F675">
        <v>14.177241</v>
      </c>
      <c r="G675">
        <v>5.8</v>
      </c>
      <c r="H675">
        <v>0.4</v>
      </c>
      <c r="I675">
        <v>2.9</v>
      </c>
      <c r="J675" s="1">
        <v>90</v>
      </c>
      <c r="K675" s="1">
        <v>150</v>
      </c>
      <c r="L675" s="1">
        <v>0</v>
      </c>
      <c r="M675" s="7" t="s">
        <v>702</v>
      </c>
      <c r="N675" t="s">
        <v>301</v>
      </c>
      <c r="O675" s="168">
        <v>2</v>
      </c>
      <c r="P675">
        <v>2</v>
      </c>
      <c r="Q675">
        <v>1</v>
      </c>
      <c r="R675">
        <v>1</v>
      </c>
      <c r="S675">
        <v>1</v>
      </c>
      <c r="T675">
        <v>0</v>
      </c>
      <c r="U675">
        <v>0</v>
      </c>
      <c r="V675">
        <v>0</v>
      </c>
      <c r="W675">
        <v>0</v>
      </c>
      <c r="X675">
        <v>0</v>
      </c>
      <c r="Y675">
        <v>0</v>
      </c>
      <c r="Z675">
        <v>0</v>
      </c>
      <c r="AA675">
        <v>0</v>
      </c>
      <c r="AB675">
        <v>0</v>
      </c>
      <c r="AC675">
        <v>0</v>
      </c>
      <c r="AD675">
        <v>1</v>
      </c>
    </row>
    <row r="676" spans="1:30" x14ac:dyDescent="0.3">
      <c r="A676" t="s">
        <v>1285</v>
      </c>
      <c r="B676" t="s">
        <v>482</v>
      </c>
      <c r="C676" s="19" t="s">
        <v>308</v>
      </c>
      <c r="D676">
        <v>1</v>
      </c>
      <c r="E676">
        <v>28.292151</v>
      </c>
      <c r="F676">
        <v>16.877593000000001</v>
      </c>
      <c r="G676">
        <v>5.8</v>
      </c>
      <c r="H676">
        <v>2.7818200000000002</v>
      </c>
      <c r="I676">
        <v>3.6307160000000001</v>
      </c>
      <c r="J676" s="1">
        <v>0</v>
      </c>
      <c r="K676" s="1">
        <v>180</v>
      </c>
      <c r="L676" s="1">
        <v>0</v>
      </c>
      <c r="M676" s="7" t="s">
        <v>382</v>
      </c>
      <c r="N676" t="s">
        <v>324</v>
      </c>
      <c r="O676" s="168">
        <v>2</v>
      </c>
      <c r="P676">
        <v>2</v>
      </c>
      <c r="Q676">
        <v>1</v>
      </c>
      <c r="R676">
        <v>1</v>
      </c>
      <c r="S676">
        <v>1</v>
      </c>
      <c r="T676">
        <v>0</v>
      </c>
      <c r="U676">
        <v>0</v>
      </c>
      <c r="V676">
        <v>0</v>
      </c>
      <c r="W676">
        <v>0</v>
      </c>
      <c r="X676">
        <v>0</v>
      </c>
      <c r="Y676">
        <v>0</v>
      </c>
      <c r="Z676">
        <v>0</v>
      </c>
      <c r="AA676">
        <v>0</v>
      </c>
      <c r="AB676">
        <v>0</v>
      </c>
      <c r="AC676">
        <v>0</v>
      </c>
      <c r="AD676">
        <v>1</v>
      </c>
    </row>
    <row r="677" spans="1:30" x14ac:dyDescent="0.3">
      <c r="A677" t="s">
        <v>1286</v>
      </c>
      <c r="B677" t="s">
        <v>482</v>
      </c>
      <c r="C677" s="19" t="s">
        <v>335</v>
      </c>
      <c r="D677">
        <v>1</v>
      </c>
      <c r="E677">
        <v>27.479651</v>
      </c>
      <c r="F677">
        <v>15.470302</v>
      </c>
      <c r="G677">
        <v>5.8</v>
      </c>
      <c r="H677">
        <v>1.2</v>
      </c>
      <c r="I677">
        <v>2.9</v>
      </c>
      <c r="J677" s="1">
        <v>90</v>
      </c>
      <c r="K677" s="1">
        <v>-120</v>
      </c>
      <c r="L677" s="1">
        <v>0</v>
      </c>
      <c r="M677" s="7" t="s">
        <v>390</v>
      </c>
      <c r="N677" t="s">
        <v>306</v>
      </c>
      <c r="O677" s="168">
        <v>2</v>
      </c>
      <c r="P677">
        <v>2</v>
      </c>
      <c r="Q677">
        <v>1</v>
      </c>
      <c r="R677">
        <v>1</v>
      </c>
      <c r="S677">
        <v>1</v>
      </c>
      <c r="T677">
        <v>0</v>
      </c>
      <c r="U677">
        <v>0</v>
      </c>
      <c r="V677">
        <v>0</v>
      </c>
      <c r="W677">
        <v>0</v>
      </c>
      <c r="X677">
        <v>0</v>
      </c>
      <c r="Y677">
        <v>0</v>
      </c>
      <c r="Z677">
        <v>0</v>
      </c>
      <c r="AA677">
        <v>0</v>
      </c>
      <c r="AB677">
        <v>0</v>
      </c>
      <c r="AC677">
        <v>0</v>
      </c>
      <c r="AD677">
        <v>1</v>
      </c>
    </row>
    <row r="678" spans="1:30" x14ac:dyDescent="0.3">
      <c r="A678" t="s">
        <v>1287</v>
      </c>
      <c r="B678" t="s">
        <v>482</v>
      </c>
      <c r="C678" s="19" t="s">
        <v>228</v>
      </c>
      <c r="D678">
        <v>1</v>
      </c>
      <c r="E678">
        <v>27.572887999999999</v>
      </c>
      <c r="F678">
        <v>12.731793</v>
      </c>
      <c r="G678">
        <v>5.8</v>
      </c>
      <c r="H678">
        <v>2.4500000000000002</v>
      </c>
      <c r="I678">
        <v>2.9</v>
      </c>
      <c r="J678" s="1">
        <v>90</v>
      </c>
      <c r="K678" s="1">
        <v>-120</v>
      </c>
      <c r="L678" s="1">
        <v>0</v>
      </c>
      <c r="M678" s="7" t="s">
        <v>883</v>
      </c>
      <c r="N678" t="s">
        <v>301</v>
      </c>
      <c r="O678" s="168">
        <v>2</v>
      </c>
      <c r="P678">
        <v>2</v>
      </c>
      <c r="Q678">
        <v>1</v>
      </c>
      <c r="R678">
        <v>1</v>
      </c>
      <c r="S678">
        <v>1</v>
      </c>
      <c r="T678">
        <v>0</v>
      </c>
      <c r="U678">
        <v>0</v>
      </c>
      <c r="V678">
        <v>0</v>
      </c>
      <c r="W678">
        <v>0</v>
      </c>
      <c r="X678">
        <v>0</v>
      </c>
      <c r="Y678">
        <v>0</v>
      </c>
      <c r="Z678">
        <v>0</v>
      </c>
      <c r="AA678">
        <v>0</v>
      </c>
      <c r="AB678">
        <v>0</v>
      </c>
      <c r="AC678">
        <v>0</v>
      </c>
      <c r="AD678">
        <v>1</v>
      </c>
    </row>
    <row r="679" spans="1:30" x14ac:dyDescent="0.3">
      <c r="A679" t="s">
        <v>1289</v>
      </c>
      <c r="B679" t="s">
        <v>482</v>
      </c>
      <c r="C679" s="19" t="s">
        <v>228</v>
      </c>
      <c r="D679">
        <v>1</v>
      </c>
      <c r="E679">
        <v>29.894297999999999</v>
      </c>
      <c r="F679">
        <v>15.952593</v>
      </c>
      <c r="G679">
        <v>5.8</v>
      </c>
      <c r="H679">
        <v>2.0499999999999998</v>
      </c>
      <c r="I679">
        <v>2.9</v>
      </c>
      <c r="J679" s="1">
        <v>90</v>
      </c>
      <c r="K679" s="1">
        <v>-120</v>
      </c>
      <c r="L679" s="1">
        <v>0</v>
      </c>
      <c r="M679" s="7" t="s">
        <v>702</v>
      </c>
      <c r="N679" t="s">
        <v>301</v>
      </c>
      <c r="O679" s="168">
        <v>2</v>
      </c>
      <c r="P679">
        <v>2</v>
      </c>
      <c r="Q679">
        <v>1</v>
      </c>
      <c r="R679">
        <v>1</v>
      </c>
      <c r="S679">
        <v>1</v>
      </c>
      <c r="T679">
        <v>0</v>
      </c>
      <c r="U679">
        <v>0</v>
      </c>
      <c r="V679">
        <v>0</v>
      </c>
      <c r="W679">
        <v>0</v>
      </c>
      <c r="X679">
        <v>0</v>
      </c>
      <c r="Y679">
        <v>0</v>
      </c>
      <c r="Z679">
        <v>0</v>
      </c>
      <c r="AA679">
        <v>0</v>
      </c>
      <c r="AB679">
        <v>0</v>
      </c>
      <c r="AC679">
        <v>0</v>
      </c>
      <c r="AD679">
        <v>1</v>
      </c>
    </row>
    <row r="680" spans="1:30" x14ac:dyDescent="0.3">
      <c r="A680" t="s">
        <v>1290</v>
      </c>
      <c r="B680" t="s">
        <v>482</v>
      </c>
      <c r="C680" s="19" t="s">
        <v>315</v>
      </c>
      <c r="D680">
        <v>1</v>
      </c>
      <c r="E680">
        <v>29.894297999999999</v>
      </c>
      <c r="F680">
        <v>15.952593</v>
      </c>
      <c r="G680">
        <v>5.8</v>
      </c>
      <c r="H680">
        <v>1.85</v>
      </c>
      <c r="I680">
        <v>2.9</v>
      </c>
      <c r="J680" s="1">
        <v>90</v>
      </c>
      <c r="K680" s="1">
        <v>150</v>
      </c>
      <c r="L680" s="1">
        <v>0</v>
      </c>
      <c r="M680" s="7" t="s">
        <v>10</v>
      </c>
      <c r="N680" t="s">
        <v>316</v>
      </c>
      <c r="O680" s="168">
        <v>2</v>
      </c>
      <c r="P680">
        <v>2</v>
      </c>
      <c r="Q680">
        <v>1</v>
      </c>
      <c r="R680">
        <v>0.5</v>
      </c>
      <c r="S680">
        <v>1</v>
      </c>
      <c r="T680">
        <v>0</v>
      </c>
      <c r="U680">
        <v>0</v>
      </c>
      <c r="V680">
        <v>0</v>
      </c>
      <c r="W680">
        <v>0</v>
      </c>
      <c r="X680">
        <v>0</v>
      </c>
      <c r="Y680">
        <v>0</v>
      </c>
      <c r="Z680">
        <v>0</v>
      </c>
      <c r="AA680">
        <v>0</v>
      </c>
      <c r="AB680">
        <v>0</v>
      </c>
      <c r="AC680">
        <v>0</v>
      </c>
      <c r="AD680">
        <v>1</v>
      </c>
    </row>
    <row r="681" spans="1:30" x14ac:dyDescent="0.3">
      <c r="A681" t="s">
        <v>1292</v>
      </c>
      <c r="B681" t="s">
        <v>482</v>
      </c>
      <c r="C681" s="19" t="s">
        <v>335</v>
      </c>
      <c r="D681">
        <v>1</v>
      </c>
      <c r="E681">
        <v>25.529651000000001</v>
      </c>
      <c r="F681">
        <v>12.092803</v>
      </c>
      <c r="G681">
        <v>5.8</v>
      </c>
      <c r="H681">
        <v>2.7</v>
      </c>
      <c r="I681">
        <v>2.9</v>
      </c>
      <c r="J681" s="1">
        <v>90</v>
      </c>
      <c r="K681" s="1">
        <v>60</v>
      </c>
      <c r="L681" s="1">
        <v>0</v>
      </c>
      <c r="M681" s="7" t="s">
        <v>473</v>
      </c>
      <c r="N681" t="s">
        <v>306</v>
      </c>
      <c r="O681" s="168">
        <v>2</v>
      </c>
      <c r="P681">
        <v>2</v>
      </c>
      <c r="Q681">
        <v>1</v>
      </c>
      <c r="R681">
        <v>1</v>
      </c>
      <c r="S681">
        <v>1</v>
      </c>
      <c r="T681">
        <v>0</v>
      </c>
      <c r="U681">
        <v>0</v>
      </c>
      <c r="V681">
        <v>0</v>
      </c>
      <c r="W681">
        <v>0</v>
      </c>
      <c r="X681">
        <v>0</v>
      </c>
      <c r="Y681">
        <v>0</v>
      </c>
      <c r="Z681">
        <v>0</v>
      </c>
      <c r="AA681">
        <v>0</v>
      </c>
      <c r="AB681">
        <v>0</v>
      </c>
      <c r="AC681">
        <v>0</v>
      </c>
      <c r="AD681">
        <v>1</v>
      </c>
    </row>
    <row r="682" spans="1:30" x14ac:dyDescent="0.3">
      <c r="A682" t="s">
        <v>1293</v>
      </c>
      <c r="B682" t="s">
        <v>482</v>
      </c>
      <c r="C682" s="19" t="s">
        <v>299</v>
      </c>
      <c r="D682">
        <v>1</v>
      </c>
      <c r="E682">
        <v>25.092151000000001</v>
      </c>
      <c r="F682">
        <v>11.335031000000001</v>
      </c>
      <c r="G682">
        <v>5.8</v>
      </c>
      <c r="H682">
        <v>1.45</v>
      </c>
      <c r="I682">
        <v>2.9</v>
      </c>
      <c r="J682" s="1">
        <v>90</v>
      </c>
      <c r="K682" s="1">
        <v>150</v>
      </c>
      <c r="L682" s="1">
        <v>0</v>
      </c>
      <c r="M682" s="7" t="s">
        <v>606</v>
      </c>
      <c r="N682" t="s">
        <v>301</v>
      </c>
      <c r="O682" s="168">
        <v>2</v>
      </c>
      <c r="P682">
        <v>2</v>
      </c>
      <c r="Q682">
        <v>1</v>
      </c>
      <c r="R682">
        <v>1</v>
      </c>
      <c r="S682">
        <v>1</v>
      </c>
      <c r="T682">
        <v>0</v>
      </c>
      <c r="U682">
        <v>0</v>
      </c>
      <c r="V682">
        <v>0</v>
      </c>
      <c r="W682">
        <v>0</v>
      </c>
      <c r="X682">
        <v>0</v>
      </c>
      <c r="Y682">
        <v>0</v>
      </c>
      <c r="Z682">
        <v>0</v>
      </c>
      <c r="AA682">
        <v>0</v>
      </c>
      <c r="AB682">
        <v>0</v>
      </c>
      <c r="AC682">
        <v>0</v>
      </c>
      <c r="AD682">
        <v>1</v>
      </c>
    </row>
    <row r="683" spans="1:30" x14ac:dyDescent="0.3">
      <c r="A683" t="s">
        <v>1295</v>
      </c>
      <c r="B683" t="s">
        <v>482</v>
      </c>
      <c r="C683" s="19" t="s">
        <v>335</v>
      </c>
      <c r="D683">
        <v>1</v>
      </c>
      <c r="E683">
        <v>27.479651</v>
      </c>
      <c r="F683">
        <v>15.470302</v>
      </c>
      <c r="G683">
        <v>5.8</v>
      </c>
      <c r="H683">
        <v>1.625</v>
      </c>
      <c r="I683">
        <v>2.9</v>
      </c>
      <c r="J683" s="1">
        <v>90</v>
      </c>
      <c r="K683" s="1">
        <v>60</v>
      </c>
      <c r="L683" s="1">
        <v>0</v>
      </c>
      <c r="M683" s="7" t="s">
        <v>475</v>
      </c>
      <c r="N683" t="s">
        <v>306</v>
      </c>
      <c r="O683" s="168">
        <v>2</v>
      </c>
      <c r="P683">
        <v>2</v>
      </c>
      <c r="Q683">
        <v>1</v>
      </c>
      <c r="R683">
        <v>1</v>
      </c>
      <c r="S683">
        <v>1</v>
      </c>
      <c r="T683">
        <v>0</v>
      </c>
      <c r="U683">
        <v>0</v>
      </c>
      <c r="V683">
        <v>0</v>
      </c>
      <c r="W683">
        <v>0</v>
      </c>
      <c r="X683">
        <v>0</v>
      </c>
      <c r="Y683">
        <v>0</v>
      </c>
      <c r="Z683">
        <v>0</v>
      </c>
      <c r="AA683">
        <v>0</v>
      </c>
      <c r="AB683">
        <v>0</v>
      </c>
      <c r="AC683">
        <v>0</v>
      </c>
      <c r="AD683">
        <v>1</v>
      </c>
    </row>
    <row r="684" spans="1:30" x14ac:dyDescent="0.3">
      <c r="A684" t="s">
        <v>1296</v>
      </c>
      <c r="B684" t="s">
        <v>482</v>
      </c>
      <c r="C684" s="19" t="s">
        <v>335</v>
      </c>
      <c r="D684">
        <v>1</v>
      </c>
      <c r="E684">
        <v>25.529651000000001</v>
      </c>
      <c r="F684">
        <v>12.092803</v>
      </c>
      <c r="G684">
        <v>5.8</v>
      </c>
      <c r="H684">
        <v>0.875</v>
      </c>
      <c r="I684">
        <v>2.9</v>
      </c>
      <c r="J684" s="1">
        <v>90</v>
      </c>
      <c r="K684" s="1">
        <v>-120</v>
      </c>
      <c r="L684" s="1">
        <v>0</v>
      </c>
      <c r="M684" s="7" t="s">
        <v>487</v>
      </c>
      <c r="N684" t="s">
        <v>306</v>
      </c>
      <c r="O684" s="168">
        <v>2</v>
      </c>
      <c r="P684">
        <v>2</v>
      </c>
      <c r="Q684">
        <v>1</v>
      </c>
      <c r="R684">
        <v>1</v>
      </c>
      <c r="S684">
        <v>1</v>
      </c>
      <c r="T684">
        <v>0</v>
      </c>
      <c r="U684">
        <v>0</v>
      </c>
      <c r="V684">
        <v>0</v>
      </c>
      <c r="W684">
        <v>0</v>
      </c>
      <c r="X684">
        <v>0</v>
      </c>
      <c r="Y684">
        <v>0</v>
      </c>
      <c r="Z684">
        <v>0</v>
      </c>
      <c r="AA684">
        <v>0</v>
      </c>
      <c r="AB684">
        <v>0</v>
      </c>
      <c r="AC684">
        <v>0</v>
      </c>
      <c r="AD684">
        <v>1</v>
      </c>
    </row>
    <row r="685" spans="1:30" x14ac:dyDescent="0.3">
      <c r="A685" t="s">
        <v>1297</v>
      </c>
      <c r="B685" t="s">
        <v>482</v>
      </c>
      <c r="C685" s="19" t="s">
        <v>322</v>
      </c>
      <c r="D685">
        <v>1</v>
      </c>
      <c r="E685">
        <v>28.292151</v>
      </c>
      <c r="F685">
        <v>16.877593000000001</v>
      </c>
      <c r="G685">
        <v>8.6999999999999993</v>
      </c>
      <c r="H685">
        <v>2.7818200000000002</v>
      </c>
      <c r="I685">
        <v>3.6307160000000001</v>
      </c>
      <c r="J685" s="1">
        <v>0</v>
      </c>
      <c r="K685" s="1">
        <v>180</v>
      </c>
      <c r="L685" s="1">
        <v>0</v>
      </c>
      <c r="M685" s="7" t="s">
        <v>10</v>
      </c>
      <c r="N685" t="s">
        <v>485</v>
      </c>
      <c r="O685" s="168">
        <v>2</v>
      </c>
      <c r="P685">
        <v>2</v>
      </c>
      <c r="Q685">
        <v>1</v>
      </c>
      <c r="R685">
        <v>0</v>
      </c>
      <c r="S685">
        <v>1</v>
      </c>
      <c r="T685">
        <v>0</v>
      </c>
      <c r="U685">
        <v>0</v>
      </c>
      <c r="V685">
        <v>0</v>
      </c>
      <c r="W685">
        <v>0</v>
      </c>
      <c r="X685">
        <v>0</v>
      </c>
      <c r="Y685">
        <v>0</v>
      </c>
      <c r="Z685">
        <v>0</v>
      </c>
      <c r="AA685">
        <v>0</v>
      </c>
      <c r="AB685">
        <v>0</v>
      </c>
      <c r="AC685">
        <v>0</v>
      </c>
      <c r="AD685">
        <v>1</v>
      </c>
    </row>
    <row r="686" spans="1:30" x14ac:dyDescent="0.3">
      <c r="A686" t="s">
        <v>1298</v>
      </c>
      <c r="B686" t="s">
        <v>482</v>
      </c>
      <c r="C686" s="19" t="s">
        <v>228</v>
      </c>
      <c r="D686">
        <v>1</v>
      </c>
      <c r="E686">
        <v>27.572887999999999</v>
      </c>
      <c r="F686">
        <v>12.731793</v>
      </c>
      <c r="G686">
        <v>5.8</v>
      </c>
      <c r="H686">
        <v>2.5000000000000001E-2</v>
      </c>
      <c r="I686">
        <v>2.9</v>
      </c>
      <c r="J686" s="1">
        <v>90</v>
      </c>
      <c r="K686" s="1">
        <v>60</v>
      </c>
      <c r="L686" s="1">
        <v>0</v>
      </c>
      <c r="M686" s="7" t="s">
        <v>10</v>
      </c>
      <c r="N686" t="s">
        <v>316</v>
      </c>
      <c r="O686" s="168">
        <v>2</v>
      </c>
      <c r="P686">
        <v>2</v>
      </c>
      <c r="Q686">
        <v>1</v>
      </c>
      <c r="R686">
        <v>0.5</v>
      </c>
      <c r="S686">
        <v>1</v>
      </c>
      <c r="T686">
        <v>0</v>
      </c>
      <c r="U686">
        <v>0</v>
      </c>
      <c r="V686">
        <v>0</v>
      </c>
      <c r="W686">
        <v>0</v>
      </c>
      <c r="X686">
        <v>0</v>
      </c>
      <c r="Y686">
        <v>0</v>
      </c>
      <c r="Z686">
        <v>0</v>
      </c>
      <c r="AA686">
        <v>0</v>
      </c>
      <c r="AB686">
        <v>0</v>
      </c>
      <c r="AC686">
        <v>0</v>
      </c>
      <c r="AD686">
        <v>1</v>
      </c>
    </row>
    <row r="687" spans="1:30" x14ac:dyDescent="0.3">
      <c r="A687" t="s">
        <v>1299</v>
      </c>
      <c r="B687" t="s">
        <v>482</v>
      </c>
      <c r="C687" s="19" t="s">
        <v>228</v>
      </c>
      <c r="D687">
        <v>1</v>
      </c>
      <c r="E687">
        <v>27.585387999999998</v>
      </c>
      <c r="F687">
        <v>12.753444</v>
      </c>
      <c r="G687">
        <v>5.8</v>
      </c>
      <c r="H687">
        <v>1.875</v>
      </c>
      <c r="I687">
        <v>2.9</v>
      </c>
      <c r="J687" s="1">
        <v>90</v>
      </c>
      <c r="K687" s="1">
        <v>60</v>
      </c>
      <c r="L687" s="1">
        <v>0</v>
      </c>
      <c r="M687" s="7" t="s">
        <v>10</v>
      </c>
      <c r="N687" t="s">
        <v>316</v>
      </c>
      <c r="O687" s="168">
        <v>2</v>
      </c>
      <c r="P687">
        <v>2</v>
      </c>
      <c r="Q687">
        <v>1</v>
      </c>
      <c r="R687">
        <v>0.5</v>
      </c>
      <c r="S687">
        <v>1</v>
      </c>
      <c r="T687">
        <v>0</v>
      </c>
      <c r="U687">
        <v>0</v>
      </c>
      <c r="V687">
        <v>0</v>
      </c>
      <c r="W687">
        <v>0</v>
      </c>
      <c r="X687">
        <v>0</v>
      </c>
      <c r="Y687">
        <v>0</v>
      </c>
      <c r="Z687">
        <v>0</v>
      </c>
      <c r="AA687">
        <v>0</v>
      </c>
      <c r="AB687">
        <v>0</v>
      </c>
      <c r="AC687">
        <v>0</v>
      </c>
      <c r="AD687">
        <v>1</v>
      </c>
    </row>
    <row r="688" spans="1:30" x14ac:dyDescent="0.3">
      <c r="A688" t="s">
        <v>1301</v>
      </c>
      <c r="B688" t="s">
        <v>715</v>
      </c>
      <c r="C688" s="19" t="s">
        <v>308</v>
      </c>
      <c r="D688">
        <v>1</v>
      </c>
      <c r="E688">
        <v>17.35858</v>
      </c>
      <c r="F688">
        <v>23.190093000000001</v>
      </c>
      <c r="G688">
        <v>5.8</v>
      </c>
      <c r="H688">
        <v>2.0045130000000002</v>
      </c>
      <c r="I688">
        <v>2.0647160000000002</v>
      </c>
      <c r="J688" s="1">
        <v>0</v>
      </c>
      <c r="K688" s="1">
        <v>180</v>
      </c>
      <c r="L688" s="1">
        <v>0</v>
      </c>
      <c r="M688" s="7" t="s">
        <v>539</v>
      </c>
      <c r="N688" t="s">
        <v>324</v>
      </c>
      <c r="O688" s="168">
        <v>2</v>
      </c>
      <c r="P688">
        <v>2</v>
      </c>
      <c r="Q688">
        <v>1</v>
      </c>
      <c r="R688">
        <v>1</v>
      </c>
      <c r="S688">
        <v>1</v>
      </c>
      <c r="T688">
        <v>0</v>
      </c>
      <c r="U688">
        <v>0</v>
      </c>
      <c r="V688">
        <v>0</v>
      </c>
      <c r="W688">
        <v>0</v>
      </c>
      <c r="X688">
        <v>0</v>
      </c>
      <c r="Y688">
        <v>0</v>
      </c>
      <c r="Z688">
        <v>0</v>
      </c>
      <c r="AA688">
        <v>0</v>
      </c>
      <c r="AB688">
        <v>0</v>
      </c>
      <c r="AC688">
        <v>0</v>
      </c>
      <c r="AD688">
        <v>1</v>
      </c>
    </row>
    <row r="689" spans="1:30" x14ac:dyDescent="0.3">
      <c r="A689" t="s">
        <v>1302</v>
      </c>
      <c r="B689" t="s">
        <v>715</v>
      </c>
      <c r="C689" s="19" t="s">
        <v>299</v>
      </c>
      <c r="D689">
        <v>1</v>
      </c>
      <c r="E689">
        <v>17.604268999999999</v>
      </c>
      <c r="F689">
        <v>20.565639000000001</v>
      </c>
      <c r="G689">
        <v>5.8</v>
      </c>
      <c r="H689">
        <v>1.5249999999999999</v>
      </c>
      <c r="I689">
        <v>2.9</v>
      </c>
      <c r="J689" s="1">
        <v>90</v>
      </c>
      <c r="K689" s="1">
        <v>150</v>
      </c>
      <c r="L689" s="1">
        <v>0</v>
      </c>
      <c r="M689" s="7" t="s">
        <v>710</v>
      </c>
      <c r="N689" t="s">
        <v>301</v>
      </c>
      <c r="O689" s="168">
        <v>2</v>
      </c>
      <c r="P689">
        <v>2</v>
      </c>
      <c r="Q689">
        <v>1</v>
      </c>
      <c r="R689">
        <v>1</v>
      </c>
      <c r="S689">
        <v>1</v>
      </c>
      <c r="T689">
        <v>0</v>
      </c>
      <c r="U689">
        <v>0</v>
      </c>
      <c r="V689">
        <v>0</v>
      </c>
      <c r="W689">
        <v>0</v>
      </c>
      <c r="X689">
        <v>0</v>
      </c>
      <c r="Y689">
        <v>0</v>
      </c>
      <c r="Z689">
        <v>0</v>
      </c>
      <c r="AA689">
        <v>0</v>
      </c>
      <c r="AB689">
        <v>0</v>
      </c>
      <c r="AC689">
        <v>0</v>
      </c>
      <c r="AD689">
        <v>1</v>
      </c>
    </row>
    <row r="690" spans="1:30" x14ac:dyDescent="0.3">
      <c r="A690" t="s">
        <v>1304</v>
      </c>
      <c r="B690" t="s">
        <v>715</v>
      </c>
      <c r="C690" s="19" t="s">
        <v>228</v>
      </c>
      <c r="D690">
        <v>1</v>
      </c>
      <c r="E690">
        <v>17.950679000000001</v>
      </c>
      <c r="F690">
        <v>20.365639000000002</v>
      </c>
      <c r="G690">
        <v>5.8</v>
      </c>
      <c r="H690">
        <v>2.15</v>
      </c>
      <c r="I690">
        <v>2.9</v>
      </c>
      <c r="J690" s="1">
        <v>90</v>
      </c>
      <c r="K690" s="1">
        <v>60</v>
      </c>
      <c r="L690" s="1">
        <v>0</v>
      </c>
      <c r="M690" s="7" t="s">
        <v>729</v>
      </c>
      <c r="N690" t="s">
        <v>301</v>
      </c>
      <c r="O690" s="168">
        <v>2</v>
      </c>
      <c r="P690">
        <v>2</v>
      </c>
      <c r="Q690">
        <v>1</v>
      </c>
      <c r="R690">
        <v>1</v>
      </c>
      <c r="S690">
        <v>1</v>
      </c>
      <c r="T690">
        <v>0</v>
      </c>
      <c r="U690">
        <v>0</v>
      </c>
      <c r="V690">
        <v>0</v>
      </c>
      <c r="W690">
        <v>0</v>
      </c>
      <c r="X690">
        <v>0</v>
      </c>
      <c r="Y690">
        <v>0</v>
      </c>
      <c r="Z690">
        <v>0</v>
      </c>
      <c r="AA690">
        <v>0</v>
      </c>
      <c r="AB690">
        <v>0</v>
      </c>
      <c r="AC690">
        <v>0</v>
      </c>
      <c r="AD690">
        <v>1</v>
      </c>
    </row>
    <row r="691" spans="1:30" x14ac:dyDescent="0.3">
      <c r="A691" t="s">
        <v>1305</v>
      </c>
      <c r="B691" t="s">
        <v>715</v>
      </c>
      <c r="C691" s="19" t="s">
        <v>299</v>
      </c>
      <c r="D691">
        <v>1</v>
      </c>
      <c r="E691">
        <v>17.604268999999999</v>
      </c>
      <c r="F691">
        <v>20.565639000000001</v>
      </c>
      <c r="G691">
        <v>5.8</v>
      </c>
      <c r="H691">
        <v>0.4</v>
      </c>
      <c r="I691">
        <v>2.9</v>
      </c>
      <c r="J691" s="1">
        <v>90</v>
      </c>
      <c r="K691" s="1">
        <v>-30</v>
      </c>
      <c r="L691" s="1">
        <v>0</v>
      </c>
      <c r="M691" s="7" t="s">
        <v>729</v>
      </c>
      <c r="N691" t="s">
        <v>301</v>
      </c>
      <c r="O691" s="168">
        <v>2</v>
      </c>
      <c r="P691">
        <v>2</v>
      </c>
      <c r="Q691">
        <v>1</v>
      </c>
      <c r="R691">
        <v>1</v>
      </c>
      <c r="S691">
        <v>1</v>
      </c>
      <c r="T691">
        <v>0</v>
      </c>
      <c r="U691">
        <v>0</v>
      </c>
      <c r="V691">
        <v>0</v>
      </c>
      <c r="W691">
        <v>0</v>
      </c>
      <c r="X691">
        <v>0</v>
      </c>
      <c r="Y691">
        <v>0</v>
      </c>
      <c r="Z691">
        <v>0</v>
      </c>
      <c r="AA691">
        <v>0</v>
      </c>
      <c r="AB691">
        <v>0</v>
      </c>
      <c r="AC691">
        <v>0</v>
      </c>
      <c r="AD691">
        <v>1</v>
      </c>
    </row>
    <row r="692" spans="1:30" x14ac:dyDescent="0.3">
      <c r="A692" t="s">
        <v>1306</v>
      </c>
      <c r="B692" t="s">
        <v>715</v>
      </c>
      <c r="C692" s="19" t="s">
        <v>335</v>
      </c>
      <c r="D692">
        <v>1</v>
      </c>
      <c r="E692">
        <v>16.283580000000001</v>
      </c>
      <c r="F692">
        <v>21.328139</v>
      </c>
      <c r="G692">
        <v>5.8</v>
      </c>
      <c r="H692">
        <v>2.15</v>
      </c>
      <c r="I692">
        <v>2.9</v>
      </c>
      <c r="J692" s="1">
        <v>90</v>
      </c>
      <c r="K692" s="1">
        <v>60</v>
      </c>
      <c r="L692" s="1">
        <v>0</v>
      </c>
      <c r="M692" s="7" t="s">
        <v>722</v>
      </c>
      <c r="N692" t="s">
        <v>301</v>
      </c>
      <c r="O692" s="168">
        <v>2</v>
      </c>
      <c r="P692">
        <v>2</v>
      </c>
      <c r="Q692">
        <v>1</v>
      </c>
      <c r="R692">
        <v>1</v>
      </c>
      <c r="S692">
        <v>1</v>
      </c>
      <c r="T692">
        <v>0</v>
      </c>
      <c r="U692">
        <v>0</v>
      </c>
      <c r="V692">
        <v>0</v>
      </c>
      <c r="W692">
        <v>0</v>
      </c>
      <c r="X692">
        <v>0</v>
      </c>
      <c r="Y692">
        <v>0</v>
      </c>
      <c r="Z692">
        <v>0</v>
      </c>
      <c r="AA692">
        <v>0</v>
      </c>
      <c r="AB692">
        <v>0</v>
      </c>
      <c r="AC692">
        <v>0</v>
      </c>
      <c r="AD692">
        <v>1</v>
      </c>
    </row>
    <row r="693" spans="1:30" x14ac:dyDescent="0.3">
      <c r="A693" t="s">
        <v>1307</v>
      </c>
      <c r="B693" t="s">
        <v>715</v>
      </c>
      <c r="C693" s="19" t="s">
        <v>315</v>
      </c>
      <c r="D693">
        <v>1</v>
      </c>
      <c r="E693">
        <v>19.025679</v>
      </c>
      <c r="F693">
        <v>22.227592999999999</v>
      </c>
      <c r="G693">
        <v>5.8</v>
      </c>
      <c r="H693">
        <v>1.925</v>
      </c>
      <c r="I693">
        <v>2.9</v>
      </c>
      <c r="J693" s="1">
        <v>90</v>
      </c>
      <c r="K693" s="1">
        <v>150</v>
      </c>
      <c r="L693" s="1">
        <v>0</v>
      </c>
      <c r="M693" s="7" t="s">
        <v>10</v>
      </c>
      <c r="N693" t="s">
        <v>316</v>
      </c>
      <c r="O693" s="168">
        <v>2</v>
      </c>
      <c r="P693">
        <v>2</v>
      </c>
      <c r="Q693">
        <v>1</v>
      </c>
      <c r="R693">
        <v>0.5</v>
      </c>
      <c r="S693">
        <v>1</v>
      </c>
      <c r="T693">
        <v>0</v>
      </c>
      <c r="U693">
        <v>0</v>
      </c>
      <c r="V693">
        <v>0</v>
      </c>
      <c r="W693">
        <v>0</v>
      </c>
      <c r="X693">
        <v>0</v>
      </c>
      <c r="Y693">
        <v>0</v>
      </c>
      <c r="Z693">
        <v>0</v>
      </c>
      <c r="AA693">
        <v>0</v>
      </c>
      <c r="AB693">
        <v>0</v>
      </c>
      <c r="AC693">
        <v>0</v>
      </c>
      <c r="AD693">
        <v>1</v>
      </c>
    </row>
    <row r="694" spans="1:30" x14ac:dyDescent="0.3">
      <c r="A694" t="s">
        <v>1309</v>
      </c>
      <c r="B694" t="s">
        <v>715</v>
      </c>
      <c r="C694" s="19" t="s">
        <v>322</v>
      </c>
      <c r="D694">
        <v>1</v>
      </c>
      <c r="E694">
        <v>17.35858</v>
      </c>
      <c r="F694">
        <v>23.190093000000001</v>
      </c>
      <c r="G694">
        <v>8.6999999999999993</v>
      </c>
      <c r="H694">
        <v>2.0045130000000002</v>
      </c>
      <c r="I694">
        <v>2.0647160000000002</v>
      </c>
      <c r="J694" s="1">
        <v>0</v>
      </c>
      <c r="K694" s="1">
        <v>180</v>
      </c>
      <c r="L694" s="1">
        <v>0</v>
      </c>
      <c r="M694" s="7" t="s">
        <v>10</v>
      </c>
      <c r="N694" t="s">
        <v>485</v>
      </c>
      <c r="O694" s="168">
        <v>2</v>
      </c>
      <c r="P694">
        <v>2</v>
      </c>
      <c r="Q694">
        <v>1</v>
      </c>
      <c r="R694">
        <v>0</v>
      </c>
      <c r="S694">
        <v>1</v>
      </c>
      <c r="T694">
        <v>0</v>
      </c>
      <c r="U694">
        <v>0</v>
      </c>
      <c r="V694">
        <v>0</v>
      </c>
      <c r="W694">
        <v>0</v>
      </c>
      <c r="X694">
        <v>0</v>
      </c>
      <c r="Y694">
        <v>0</v>
      </c>
      <c r="Z694">
        <v>0</v>
      </c>
      <c r="AA694">
        <v>0</v>
      </c>
      <c r="AB694">
        <v>0</v>
      </c>
      <c r="AC694">
        <v>0</v>
      </c>
      <c r="AD694">
        <v>1</v>
      </c>
    </row>
    <row r="695" spans="1:30" x14ac:dyDescent="0.3">
      <c r="A695" t="s">
        <v>1310</v>
      </c>
      <c r="B695" t="s">
        <v>997</v>
      </c>
      <c r="C695" s="19" t="s">
        <v>299</v>
      </c>
      <c r="D695">
        <v>1</v>
      </c>
      <c r="E695">
        <v>38.700000000000003</v>
      </c>
      <c r="F695">
        <v>7.4045170000000002</v>
      </c>
      <c r="G695">
        <v>5.8</v>
      </c>
      <c r="H695">
        <v>3.5</v>
      </c>
      <c r="I695">
        <v>2.9</v>
      </c>
      <c r="J695" s="1">
        <v>90</v>
      </c>
      <c r="K695" s="1">
        <v>150</v>
      </c>
      <c r="L695" s="1">
        <v>0</v>
      </c>
      <c r="M695" s="7" t="s">
        <v>945</v>
      </c>
      <c r="N695" t="s">
        <v>301</v>
      </c>
      <c r="O695" s="168">
        <v>2</v>
      </c>
      <c r="P695">
        <v>2</v>
      </c>
      <c r="Q695">
        <v>1</v>
      </c>
      <c r="R695">
        <v>1</v>
      </c>
      <c r="S695">
        <v>1</v>
      </c>
      <c r="T695">
        <v>0</v>
      </c>
      <c r="U695">
        <v>0</v>
      </c>
      <c r="V695">
        <v>0</v>
      </c>
      <c r="W695">
        <v>0</v>
      </c>
      <c r="X695">
        <v>0</v>
      </c>
      <c r="Y695">
        <v>0</v>
      </c>
      <c r="Z695">
        <v>0</v>
      </c>
      <c r="AA695">
        <v>0</v>
      </c>
      <c r="AB695">
        <v>0</v>
      </c>
      <c r="AC695">
        <v>0</v>
      </c>
      <c r="AD695">
        <v>1</v>
      </c>
    </row>
    <row r="696" spans="1:30" x14ac:dyDescent="0.3">
      <c r="A696" t="s">
        <v>1311</v>
      </c>
      <c r="B696" t="s">
        <v>997</v>
      </c>
      <c r="C696" s="19" t="s">
        <v>308</v>
      </c>
      <c r="D696">
        <v>1</v>
      </c>
      <c r="E696">
        <v>37.168911000000001</v>
      </c>
      <c r="F696">
        <v>11.752592999999999</v>
      </c>
      <c r="G696">
        <v>5.8</v>
      </c>
      <c r="H696">
        <v>3.3078620000000001</v>
      </c>
      <c r="I696">
        <v>3.1742560000000002</v>
      </c>
      <c r="J696" s="1">
        <v>0</v>
      </c>
      <c r="K696" s="1">
        <v>180</v>
      </c>
      <c r="L696" s="1">
        <v>0</v>
      </c>
      <c r="M696" s="7" t="s">
        <v>472</v>
      </c>
      <c r="N696" t="s">
        <v>324</v>
      </c>
      <c r="O696" s="168">
        <v>2</v>
      </c>
      <c r="P696">
        <v>2</v>
      </c>
      <c r="Q696">
        <v>1</v>
      </c>
      <c r="R696">
        <v>1</v>
      </c>
      <c r="S696">
        <v>1</v>
      </c>
      <c r="T696">
        <v>0</v>
      </c>
      <c r="U696">
        <v>0</v>
      </c>
      <c r="V696">
        <v>0</v>
      </c>
      <c r="W696">
        <v>0</v>
      </c>
      <c r="X696">
        <v>0</v>
      </c>
      <c r="Y696">
        <v>0</v>
      </c>
      <c r="Z696">
        <v>0</v>
      </c>
      <c r="AA696">
        <v>0</v>
      </c>
      <c r="AB696">
        <v>0</v>
      </c>
      <c r="AC696">
        <v>0</v>
      </c>
      <c r="AD696">
        <v>1</v>
      </c>
    </row>
    <row r="697" spans="1:30" x14ac:dyDescent="0.3">
      <c r="A697" t="s">
        <v>1312</v>
      </c>
      <c r="B697" t="s">
        <v>997</v>
      </c>
      <c r="C697" s="19" t="s">
        <v>322</v>
      </c>
      <c r="D697">
        <v>1</v>
      </c>
      <c r="E697">
        <v>37.168911000000001</v>
      </c>
      <c r="F697">
        <v>11.752592999999999</v>
      </c>
      <c r="G697">
        <v>8.6999999999999993</v>
      </c>
      <c r="H697">
        <v>3.3078620000000001</v>
      </c>
      <c r="I697">
        <v>3.1742560000000002</v>
      </c>
      <c r="J697" s="1">
        <v>0</v>
      </c>
      <c r="K697" s="1">
        <v>180</v>
      </c>
      <c r="L697" s="1">
        <v>0</v>
      </c>
      <c r="M697" s="7" t="s">
        <v>10</v>
      </c>
      <c r="N697" t="s">
        <v>485</v>
      </c>
      <c r="O697" s="168">
        <v>2</v>
      </c>
      <c r="P697">
        <v>2</v>
      </c>
      <c r="Q697">
        <v>1</v>
      </c>
      <c r="R697">
        <v>0</v>
      </c>
      <c r="S697">
        <v>1</v>
      </c>
      <c r="T697">
        <v>0</v>
      </c>
      <c r="U697">
        <v>0</v>
      </c>
      <c r="V697">
        <v>0</v>
      </c>
      <c r="W697">
        <v>0</v>
      </c>
      <c r="X697">
        <v>0</v>
      </c>
      <c r="Y697">
        <v>0</v>
      </c>
      <c r="Z697">
        <v>0</v>
      </c>
      <c r="AA697">
        <v>0</v>
      </c>
      <c r="AB697">
        <v>0</v>
      </c>
      <c r="AC697">
        <v>0</v>
      </c>
      <c r="AD697">
        <v>1</v>
      </c>
    </row>
    <row r="698" spans="1:30" x14ac:dyDescent="0.3">
      <c r="A698" t="s">
        <v>1313</v>
      </c>
      <c r="B698" t="s">
        <v>997</v>
      </c>
      <c r="C698" s="19" t="s">
        <v>315</v>
      </c>
      <c r="D698">
        <v>1</v>
      </c>
      <c r="E698">
        <v>40.200000000000003</v>
      </c>
      <c r="F698">
        <v>10.002592999999999</v>
      </c>
      <c r="G698">
        <v>5.8</v>
      </c>
      <c r="H698">
        <v>3.5</v>
      </c>
      <c r="I698">
        <v>2.9</v>
      </c>
      <c r="J698" s="1">
        <v>90</v>
      </c>
      <c r="K698" s="1">
        <v>150</v>
      </c>
      <c r="L698" s="1">
        <v>0</v>
      </c>
      <c r="M698" s="7" t="s">
        <v>10</v>
      </c>
      <c r="N698" t="s">
        <v>316</v>
      </c>
      <c r="O698" s="168">
        <v>2</v>
      </c>
      <c r="P698">
        <v>2</v>
      </c>
      <c r="Q698">
        <v>1</v>
      </c>
      <c r="R698">
        <v>0.5</v>
      </c>
      <c r="S698">
        <v>1</v>
      </c>
      <c r="T698">
        <v>0</v>
      </c>
      <c r="U698">
        <v>0</v>
      </c>
      <c r="V698">
        <v>0</v>
      </c>
      <c r="W698">
        <v>0</v>
      </c>
      <c r="X698">
        <v>0</v>
      </c>
      <c r="Y698">
        <v>0</v>
      </c>
      <c r="Z698">
        <v>0</v>
      </c>
      <c r="AA698">
        <v>0</v>
      </c>
      <c r="AB698">
        <v>0</v>
      </c>
      <c r="AC698">
        <v>0</v>
      </c>
      <c r="AD698">
        <v>1</v>
      </c>
    </row>
    <row r="699" spans="1:30" x14ac:dyDescent="0.3">
      <c r="A699" t="s">
        <v>1314</v>
      </c>
      <c r="B699" t="s">
        <v>997</v>
      </c>
      <c r="C699" s="19" t="s">
        <v>335</v>
      </c>
      <c r="D699">
        <v>1</v>
      </c>
      <c r="E699">
        <v>37.168911000000001</v>
      </c>
      <c r="F699">
        <v>11.752592999999999</v>
      </c>
      <c r="G699">
        <v>5.8</v>
      </c>
      <c r="H699">
        <v>3</v>
      </c>
      <c r="I699">
        <v>2.9</v>
      </c>
      <c r="J699" s="1">
        <v>90</v>
      </c>
      <c r="K699" s="1">
        <v>-120</v>
      </c>
      <c r="L699" s="1">
        <v>0</v>
      </c>
      <c r="M699" s="7" t="s">
        <v>986</v>
      </c>
      <c r="N699" t="s">
        <v>301</v>
      </c>
      <c r="O699" s="168">
        <v>2</v>
      </c>
      <c r="P699">
        <v>2</v>
      </c>
      <c r="Q699">
        <v>1</v>
      </c>
      <c r="R699">
        <v>1</v>
      </c>
      <c r="S699">
        <v>1</v>
      </c>
      <c r="T699">
        <v>0</v>
      </c>
      <c r="U699">
        <v>0</v>
      </c>
      <c r="V699">
        <v>0</v>
      </c>
      <c r="W699">
        <v>0</v>
      </c>
      <c r="X699">
        <v>0</v>
      </c>
      <c r="Y699">
        <v>0</v>
      </c>
      <c r="Z699">
        <v>0</v>
      </c>
      <c r="AA699">
        <v>0</v>
      </c>
      <c r="AB699">
        <v>0</v>
      </c>
      <c r="AC699">
        <v>0</v>
      </c>
      <c r="AD699">
        <v>1</v>
      </c>
    </row>
    <row r="700" spans="1:30" x14ac:dyDescent="0.3">
      <c r="A700" t="s">
        <v>1316</v>
      </c>
      <c r="B700" t="s">
        <v>997</v>
      </c>
      <c r="C700" s="19" t="s">
        <v>228</v>
      </c>
      <c r="D700">
        <v>1</v>
      </c>
      <c r="E700">
        <v>38.700000000000003</v>
      </c>
      <c r="F700">
        <v>7.4045170000000002</v>
      </c>
      <c r="G700">
        <v>5.8</v>
      </c>
      <c r="H700">
        <v>3</v>
      </c>
      <c r="I700">
        <v>2.9</v>
      </c>
      <c r="J700" s="1">
        <v>90</v>
      </c>
      <c r="K700" s="1">
        <v>60</v>
      </c>
      <c r="L700" s="1">
        <v>0</v>
      </c>
      <c r="M700" s="7" t="s">
        <v>10</v>
      </c>
      <c r="N700" t="s">
        <v>316</v>
      </c>
      <c r="O700" s="168">
        <v>2</v>
      </c>
      <c r="P700">
        <v>2</v>
      </c>
      <c r="Q700">
        <v>1</v>
      </c>
      <c r="R700">
        <v>0.5</v>
      </c>
      <c r="S700">
        <v>1</v>
      </c>
      <c r="T700">
        <v>0</v>
      </c>
      <c r="U700">
        <v>0</v>
      </c>
      <c r="V700">
        <v>0</v>
      </c>
      <c r="W700">
        <v>0</v>
      </c>
      <c r="X700">
        <v>0</v>
      </c>
      <c r="Y700">
        <v>0</v>
      </c>
      <c r="Z700">
        <v>0</v>
      </c>
      <c r="AA700">
        <v>0</v>
      </c>
      <c r="AB700">
        <v>0</v>
      </c>
      <c r="AC700">
        <v>0</v>
      </c>
      <c r="AD700">
        <v>1</v>
      </c>
    </row>
    <row r="701" spans="1:30" x14ac:dyDescent="0.3">
      <c r="A701" t="s">
        <v>1318</v>
      </c>
      <c r="B701" t="s">
        <v>926</v>
      </c>
      <c r="C701" s="19" t="s">
        <v>228</v>
      </c>
      <c r="D701">
        <v>1</v>
      </c>
      <c r="E701">
        <v>11.870310999999999</v>
      </c>
      <c r="F701">
        <v>19.084133000000001</v>
      </c>
      <c r="G701">
        <v>5.8</v>
      </c>
      <c r="H701">
        <v>0.35</v>
      </c>
      <c r="I701">
        <v>2.9</v>
      </c>
      <c r="J701" s="1">
        <v>90</v>
      </c>
      <c r="K701" s="1">
        <v>-120</v>
      </c>
      <c r="L701" s="1">
        <v>0</v>
      </c>
      <c r="M701" s="7" t="s">
        <v>725</v>
      </c>
      <c r="N701" t="s">
        <v>301</v>
      </c>
      <c r="O701" s="168">
        <v>2</v>
      </c>
      <c r="P701">
        <v>2</v>
      </c>
      <c r="Q701">
        <v>1</v>
      </c>
      <c r="R701">
        <v>1</v>
      </c>
      <c r="S701">
        <v>1</v>
      </c>
      <c r="T701">
        <v>0</v>
      </c>
      <c r="U701">
        <v>0</v>
      </c>
      <c r="V701">
        <v>0</v>
      </c>
      <c r="W701">
        <v>0</v>
      </c>
      <c r="X701">
        <v>0</v>
      </c>
      <c r="Y701">
        <v>0</v>
      </c>
      <c r="Z701">
        <v>0</v>
      </c>
      <c r="AA701">
        <v>0</v>
      </c>
      <c r="AB701">
        <v>0</v>
      </c>
      <c r="AC701">
        <v>0</v>
      </c>
      <c r="AD701">
        <v>1</v>
      </c>
    </row>
    <row r="702" spans="1:30" x14ac:dyDescent="0.3">
      <c r="A702" t="s">
        <v>1319</v>
      </c>
      <c r="B702" t="s">
        <v>926</v>
      </c>
      <c r="C702" s="19" t="s">
        <v>315</v>
      </c>
      <c r="D702">
        <v>1</v>
      </c>
      <c r="E702">
        <v>7.2370749999999999</v>
      </c>
      <c r="F702">
        <v>21.759132999999999</v>
      </c>
      <c r="G702">
        <v>5.8</v>
      </c>
      <c r="H702">
        <v>3.66</v>
      </c>
      <c r="I702">
        <v>2.9</v>
      </c>
      <c r="J702" s="1">
        <v>90</v>
      </c>
      <c r="K702" s="1">
        <v>-30</v>
      </c>
      <c r="L702" s="1">
        <v>0</v>
      </c>
      <c r="M702" s="7" t="s">
        <v>544</v>
      </c>
      <c r="N702" t="s">
        <v>301</v>
      </c>
      <c r="O702" s="168">
        <v>2</v>
      </c>
      <c r="P702">
        <v>2</v>
      </c>
      <c r="Q702">
        <v>1</v>
      </c>
      <c r="R702">
        <v>1</v>
      </c>
      <c r="S702">
        <v>1</v>
      </c>
      <c r="T702">
        <v>0</v>
      </c>
      <c r="U702">
        <v>0</v>
      </c>
      <c r="V702">
        <v>0</v>
      </c>
      <c r="W702">
        <v>0</v>
      </c>
      <c r="X702">
        <v>0</v>
      </c>
      <c r="Y702">
        <v>0</v>
      </c>
      <c r="Z702">
        <v>0</v>
      </c>
      <c r="AA702">
        <v>0</v>
      </c>
      <c r="AB702">
        <v>0</v>
      </c>
      <c r="AC702">
        <v>0</v>
      </c>
      <c r="AD702">
        <v>1</v>
      </c>
    </row>
    <row r="703" spans="1:30" x14ac:dyDescent="0.3">
      <c r="A703" t="s">
        <v>1320</v>
      </c>
      <c r="B703" t="s">
        <v>926</v>
      </c>
      <c r="C703" s="19" t="s">
        <v>335</v>
      </c>
      <c r="D703">
        <v>1</v>
      </c>
      <c r="E703">
        <v>7.2370749999999999</v>
      </c>
      <c r="F703">
        <v>21.759132999999999</v>
      </c>
      <c r="G703">
        <v>5.8</v>
      </c>
      <c r="H703">
        <v>5.25</v>
      </c>
      <c r="I703">
        <v>2.9</v>
      </c>
      <c r="J703" s="1">
        <v>90</v>
      </c>
      <c r="K703" s="1">
        <v>-120</v>
      </c>
      <c r="L703" s="1">
        <v>0</v>
      </c>
      <c r="M703" s="7" t="s">
        <v>10</v>
      </c>
      <c r="N703" t="s">
        <v>316</v>
      </c>
      <c r="O703" s="168">
        <v>2</v>
      </c>
      <c r="P703">
        <v>2</v>
      </c>
      <c r="Q703">
        <v>1</v>
      </c>
      <c r="R703">
        <v>0.5</v>
      </c>
      <c r="S703">
        <v>1</v>
      </c>
      <c r="T703">
        <v>0</v>
      </c>
      <c r="U703">
        <v>0</v>
      </c>
      <c r="V703">
        <v>0</v>
      </c>
      <c r="W703">
        <v>0</v>
      </c>
      <c r="X703">
        <v>0</v>
      </c>
      <c r="Y703">
        <v>0</v>
      </c>
      <c r="Z703">
        <v>0</v>
      </c>
      <c r="AA703">
        <v>0</v>
      </c>
      <c r="AB703">
        <v>0</v>
      </c>
      <c r="AC703">
        <v>0</v>
      </c>
      <c r="AD703">
        <v>1</v>
      </c>
    </row>
    <row r="704" spans="1:30" x14ac:dyDescent="0.3">
      <c r="A704" t="s">
        <v>1322</v>
      </c>
      <c r="B704" t="s">
        <v>926</v>
      </c>
      <c r="C704" s="19" t="s">
        <v>315</v>
      </c>
      <c r="D704">
        <v>1</v>
      </c>
      <c r="E704">
        <v>11.870310999999999</v>
      </c>
      <c r="F704">
        <v>19.084133000000001</v>
      </c>
      <c r="G704">
        <v>5.8</v>
      </c>
      <c r="H704">
        <v>1.69</v>
      </c>
      <c r="I704">
        <v>2.9</v>
      </c>
      <c r="J704" s="1">
        <v>90</v>
      </c>
      <c r="K704" s="1">
        <v>150</v>
      </c>
      <c r="L704" s="1">
        <v>0</v>
      </c>
      <c r="M704" s="7" t="s">
        <v>574</v>
      </c>
      <c r="N704" t="s">
        <v>301</v>
      </c>
      <c r="O704" s="168">
        <v>2</v>
      </c>
      <c r="P704">
        <v>2</v>
      </c>
      <c r="Q704">
        <v>1</v>
      </c>
      <c r="R704">
        <v>1</v>
      </c>
      <c r="S704">
        <v>1</v>
      </c>
      <c r="T704">
        <v>0</v>
      </c>
      <c r="U704">
        <v>0</v>
      </c>
      <c r="V704">
        <v>0</v>
      </c>
      <c r="W704">
        <v>0</v>
      </c>
      <c r="X704">
        <v>0</v>
      </c>
      <c r="Y704">
        <v>0</v>
      </c>
      <c r="Z704">
        <v>0</v>
      </c>
      <c r="AA704">
        <v>0</v>
      </c>
      <c r="AB704">
        <v>0</v>
      </c>
      <c r="AC704">
        <v>0</v>
      </c>
      <c r="AD704">
        <v>1</v>
      </c>
    </row>
    <row r="705" spans="1:30" x14ac:dyDescent="0.3">
      <c r="A705" t="s">
        <v>1324</v>
      </c>
      <c r="B705" t="s">
        <v>926</v>
      </c>
      <c r="C705" s="19" t="s">
        <v>308</v>
      </c>
      <c r="D705">
        <v>1</v>
      </c>
      <c r="E705">
        <v>9.2453109999999992</v>
      </c>
      <c r="F705">
        <v>14.5375</v>
      </c>
      <c r="G705">
        <v>5.8</v>
      </c>
      <c r="H705">
        <v>5.3131779999999997</v>
      </c>
      <c r="I705">
        <v>5.286384</v>
      </c>
      <c r="J705" s="1">
        <v>180</v>
      </c>
      <c r="K705" s="1">
        <v>180</v>
      </c>
      <c r="L705" s="1">
        <v>0</v>
      </c>
      <c r="M705" s="7" t="s">
        <v>548</v>
      </c>
      <c r="N705" t="s">
        <v>324</v>
      </c>
      <c r="O705" s="168">
        <v>2</v>
      </c>
      <c r="P705">
        <v>2</v>
      </c>
      <c r="Q705">
        <v>1</v>
      </c>
      <c r="R705">
        <v>1</v>
      </c>
      <c r="S705">
        <v>1</v>
      </c>
      <c r="T705">
        <v>0</v>
      </c>
      <c r="U705">
        <v>0</v>
      </c>
      <c r="V705">
        <v>0</v>
      </c>
      <c r="W705">
        <v>0</v>
      </c>
      <c r="X705">
        <v>0</v>
      </c>
      <c r="Y705">
        <v>0</v>
      </c>
      <c r="Z705">
        <v>0</v>
      </c>
      <c r="AA705">
        <v>0</v>
      </c>
      <c r="AB705">
        <v>0</v>
      </c>
      <c r="AC705">
        <v>0</v>
      </c>
      <c r="AD705">
        <v>1</v>
      </c>
    </row>
    <row r="706" spans="1:30" x14ac:dyDescent="0.3">
      <c r="A706" t="s">
        <v>1325</v>
      </c>
      <c r="B706" t="s">
        <v>926</v>
      </c>
      <c r="C706" s="19" t="s">
        <v>228</v>
      </c>
      <c r="D706">
        <v>1</v>
      </c>
      <c r="E706">
        <v>9.2453109999999992</v>
      </c>
      <c r="F706">
        <v>14.5375</v>
      </c>
      <c r="G706">
        <v>5.8</v>
      </c>
      <c r="H706">
        <v>4.9000000000000004</v>
      </c>
      <c r="I706">
        <v>2.9</v>
      </c>
      <c r="J706" s="1">
        <v>90</v>
      </c>
      <c r="K706" s="1">
        <v>60</v>
      </c>
      <c r="L706" s="1">
        <v>0</v>
      </c>
      <c r="M706" s="7" t="s">
        <v>712</v>
      </c>
      <c r="N706" t="s">
        <v>301</v>
      </c>
      <c r="O706" s="168">
        <v>2</v>
      </c>
      <c r="P706">
        <v>2</v>
      </c>
      <c r="Q706">
        <v>1</v>
      </c>
      <c r="R706">
        <v>1</v>
      </c>
      <c r="S706">
        <v>1</v>
      </c>
      <c r="T706">
        <v>0</v>
      </c>
      <c r="U706">
        <v>0</v>
      </c>
      <c r="V706">
        <v>0</v>
      </c>
      <c r="W706">
        <v>0</v>
      </c>
      <c r="X706">
        <v>0</v>
      </c>
      <c r="Y706">
        <v>0</v>
      </c>
      <c r="Z706">
        <v>0</v>
      </c>
      <c r="AA706">
        <v>0</v>
      </c>
      <c r="AB706">
        <v>0</v>
      </c>
      <c r="AC706">
        <v>0</v>
      </c>
      <c r="AD706">
        <v>1</v>
      </c>
    </row>
    <row r="707" spans="1:30" x14ac:dyDescent="0.3">
      <c r="A707" t="s">
        <v>1326</v>
      </c>
      <c r="B707" t="s">
        <v>926</v>
      </c>
      <c r="C707" s="19" t="s">
        <v>322</v>
      </c>
      <c r="D707">
        <v>1</v>
      </c>
      <c r="E707">
        <v>7.2370749999999999</v>
      </c>
      <c r="F707">
        <v>21.759132999999999</v>
      </c>
      <c r="G707">
        <v>8.6999999999999993</v>
      </c>
      <c r="H707">
        <v>5.3131779999999997</v>
      </c>
      <c r="I707">
        <v>5.286384</v>
      </c>
      <c r="J707" s="1">
        <v>0</v>
      </c>
      <c r="K707" s="1">
        <v>180</v>
      </c>
      <c r="L707" s="1">
        <v>0</v>
      </c>
      <c r="M707" s="7" t="s">
        <v>10</v>
      </c>
      <c r="N707" t="s">
        <v>485</v>
      </c>
      <c r="O707" s="168">
        <v>2</v>
      </c>
      <c r="P707">
        <v>2</v>
      </c>
      <c r="Q707">
        <v>1</v>
      </c>
      <c r="R707">
        <v>0</v>
      </c>
      <c r="S707">
        <v>1</v>
      </c>
      <c r="T707">
        <v>0</v>
      </c>
      <c r="U707">
        <v>0</v>
      </c>
      <c r="V707">
        <v>0</v>
      </c>
      <c r="W707">
        <v>0</v>
      </c>
      <c r="X707">
        <v>0</v>
      </c>
      <c r="Y707">
        <v>0</v>
      </c>
      <c r="Z707">
        <v>0</v>
      </c>
      <c r="AA707">
        <v>0</v>
      </c>
      <c r="AB707">
        <v>0</v>
      </c>
      <c r="AC707">
        <v>0</v>
      </c>
      <c r="AD707">
        <v>1</v>
      </c>
    </row>
    <row r="708" spans="1:30" x14ac:dyDescent="0.3">
      <c r="A708" t="s">
        <v>1327</v>
      </c>
      <c r="B708" t="s">
        <v>926</v>
      </c>
      <c r="C708" s="19" t="s">
        <v>299</v>
      </c>
      <c r="D708">
        <v>1</v>
      </c>
      <c r="E708">
        <v>4.6120749999999999</v>
      </c>
      <c r="F708">
        <v>17.212499999999999</v>
      </c>
      <c r="G708">
        <v>5.8</v>
      </c>
      <c r="H708">
        <v>4.1654059999999999</v>
      </c>
      <c r="I708">
        <v>2.2578830000000001</v>
      </c>
      <c r="J708" s="1">
        <v>90</v>
      </c>
      <c r="K708" s="1">
        <v>-30</v>
      </c>
      <c r="L708" s="1">
        <v>0</v>
      </c>
      <c r="M708" s="7" t="s">
        <v>10</v>
      </c>
      <c r="N708" t="s">
        <v>316</v>
      </c>
      <c r="O708" s="168">
        <v>2</v>
      </c>
      <c r="P708">
        <v>2</v>
      </c>
      <c r="Q708">
        <v>1</v>
      </c>
      <c r="R708">
        <v>0.5</v>
      </c>
      <c r="S708">
        <v>1</v>
      </c>
      <c r="T708">
        <v>0</v>
      </c>
      <c r="U708">
        <v>0</v>
      </c>
      <c r="V708">
        <v>0</v>
      </c>
      <c r="W708">
        <v>0</v>
      </c>
      <c r="X708">
        <v>0</v>
      </c>
      <c r="Y708">
        <v>0</v>
      </c>
      <c r="Z708">
        <v>0</v>
      </c>
      <c r="AA708">
        <v>0</v>
      </c>
      <c r="AB708">
        <v>0</v>
      </c>
      <c r="AC708">
        <v>0</v>
      </c>
      <c r="AD708">
        <v>1</v>
      </c>
    </row>
    <row r="709" spans="1:30" x14ac:dyDescent="0.3">
      <c r="A709" t="s">
        <v>1329</v>
      </c>
      <c r="B709" t="s">
        <v>544</v>
      </c>
      <c r="C709" s="19" t="s">
        <v>308</v>
      </c>
      <c r="D709">
        <v>1</v>
      </c>
      <c r="E709">
        <v>9.0370749999999997</v>
      </c>
      <c r="F709">
        <v>24.876825</v>
      </c>
      <c r="G709">
        <v>5.8</v>
      </c>
      <c r="H709">
        <v>3.6379229999999998</v>
      </c>
      <c r="I709">
        <v>3.6218469999999998</v>
      </c>
      <c r="J709" s="1">
        <v>0</v>
      </c>
      <c r="K709" s="1">
        <v>180</v>
      </c>
      <c r="L709" s="1">
        <v>0</v>
      </c>
      <c r="M709" s="7" t="s">
        <v>458</v>
      </c>
      <c r="N709" t="s">
        <v>324</v>
      </c>
      <c r="O709" s="168">
        <v>2</v>
      </c>
      <c r="P709">
        <v>2</v>
      </c>
      <c r="Q709">
        <v>1</v>
      </c>
      <c r="R709">
        <v>1</v>
      </c>
      <c r="S709">
        <v>1</v>
      </c>
      <c r="T709">
        <v>0</v>
      </c>
      <c r="U709">
        <v>0</v>
      </c>
      <c r="V709">
        <v>0</v>
      </c>
      <c r="W709">
        <v>0</v>
      </c>
      <c r="X709">
        <v>0</v>
      </c>
      <c r="Y709">
        <v>0</v>
      </c>
      <c r="Z709">
        <v>0</v>
      </c>
      <c r="AA709">
        <v>0</v>
      </c>
      <c r="AB709">
        <v>0</v>
      </c>
      <c r="AC709">
        <v>0</v>
      </c>
      <c r="AD709">
        <v>1</v>
      </c>
    </row>
    <row r="710" spans="1:30" x14ac:dyDescent="0.3">
      <c r="A710" t="s">
        <v>1330</v>
      </c>
      <c r="B710" t="s">
        <v>544</v>
      </c>
      <c r="C710" s="19" t="s">
        <v>299</v>
      </c>
      <c r="D710">
        <v>1</v>
      </c>
      <c r="E710">
        <v>7.2370749999999999</v>
      </c>
      <c r="F710">
        <v>21.759132999999999</v>
      </c>
      <c r="G710">
        <v>5.8</v>
      </c>
      <c r="H710">
        <v>3.66</v>
      </c>
      <c r="I710">
        <v>2.9</v>
      </c>
      <c r="J710" s="1">
        <v>90</v>
      </c>
      <c r="K710" s="1">
        <v>-30</v>
      </c>
      <c r="L710" s="1">
        <v>0</v>
      </c>
      <c r="M710" s="7" t="s">
        <v>926</v>
      </c>
      <c r="N710" t="s">
        <v>301</v>
      </c>
      <c r="O710" s="168">
        <v>2</v>
      </c>
      <c r="P710">
        <v>2</v>
      </c>
      <c r="Q710">
        <v>1</v>
      </c>
      <c r="R710">
        <v>1</v>
      </c>
      <c r="S710">
        <v>1</v>
      </c>
      <c r="T710">
        <v>0</v>
      </c>
      <c r="U710">
        <v>0</v>
      </c>
      <c r="V710">
        <v>0</v>
      </c>
      <c r="W710">
        <v>0</v>
      </c>
      <c r="X710">
        <v>0</v>
      </c>
      <c r="Y710">
        <v>0</v>
      </c>
      <c r="Z710">
        <v>0</v>
      </c>
      <c r="AA710">
        <v>0</v>
      </c>
      <c r="AB710">
        <v>0</v>
      </c>
      <c r="AC710">
        <v>0</v>
      </c>
      <c r="AD710">
        <v>1</v>
      </c>
    </row>
    <row r="711" spans="1:30" x14ac:dyDescent="0.3">
      <c r="A711" t="s">
        <v>1331</v>
      </c>
      <c r="B711" t="s">
        <v>544</v>
      </c>
      <c r="C711" s="19" t="s">
        <v>315</v>
      </c>
      <c r="D711">
        <v>1</v>
      </c>
      <c r="E711">
        <v>11.427306</v>
      </c>
      <c r="F711">
        <v>23.496825000000001</v>
      </c>
      <c r="G711">
        <v>5.8</v>
      </c>
      <c r="H711">
        <v>0.9</v>
      </c>
      <c r="I711">
        <v>2.9</v>
      </c>
      <c r="J711" s="1">
        <v>90</v>
      </c>
      <c r="K711" s="1">
        <v>-30</v>
      </c>
      <c r="L711" s="1">
        <v>0</v>
      </c>
      <c r="M711" s="7" t="s">
        <v>531</v>
      </c>
      <c r="N711" t="s">
        <v>301</v>
      </c>
      <c r="O711" s="168">
        <v>2</v>
      </c>
      <c r="P711">
        <v>2</v>
      </c>
      <c r="Q711">
        <v>1</v>
      </c>
      <c r="R711">
        <v>1</v>
      </c>
      <c r="S711">
        <v>1</v>
      </c>
      <c r="T711">
        <v>0</v>
      </c>
      <c r="U711">
        <v>0</v>
      </c>
      <c r="V711">
        <v>0</v>
      </c>
      <c r="W711">
        <v>0</v>
      </c>
      <c r="X711">
        <v>0</v>
      </c>
      <c r="Y711">
        <v>0</v>
      </c>
      <c r="Z711">
        <v>0</v>
      </c>
      <c r="AA711">
        <v>0</v>
      </c>
      <c r="AB711">
        <v>0</v>
      </c>
      <c r="AC711">
        <v>0</v>
      </c>
      <c r="AD711">
        <v>1</v>
      </c>
    </row>
    <row r="712" spans="1:30" x14ac:dyDescent="0.3">
      <c r="A712" t="s">
        <v>1332</v>
      </c>
      <c r="B712" t="s">
        <v>544</v>
      </c>
      <c r="C712" s="19" t="s">
        <v>228</v>
      </c>
      <c r="D712">
        <v>1</v>
      </c>
      <c r="E712">
        <v>12.206728</v>
      </c>
      <c r="F712">
        <v>23.046824999999998</v>
      </c>
      <c r="G712">
        <v>5.8</v>
      </c>
      <c r="H712">
        <v>3.6</v>
      </c>
      <c r="I712">
        <v>2.9</v>
      </c>
      <c r="J712" s="1">
        <v>90</v>
      </c>
      <c r="K712" s="1">
        <v>-120</v>
      </c>
      <c r="L712" s="1">
        <v>0</v>
      </c>
      <c r="M712" s="7" t="s">
        <v>574</v>
      </c>
      <c r="N712" t="s">
        <v>301</v>
      </c>
      <c r="O712" s="168">
        <v>2</v>
      </c>
      <c r="P712">
        <v>2</v>
      </c>
      <c r="Q712">
        <v>1</v>
      </c>
      <c r="R712">
        <v>1</v>
      </c>
      <c r="S712">
        <v>1</v>
      </c>
      <c r="T712">
        <v>0</v>
      </c>
      <c r="U712">
        <v>0</v>
      </c>
      <c r="V712">
        <v>0</v>
      </c>
      <c r="W712">
        <v>0</v>
      </c>
      <c r="X712">
        <v>0</v>
      </c>
      <c r="Y712">
        <v>0</v>
      </c>
      <c r="Z712">
        <v>0</v>
      </c>
      <c r="AA712">
        <v>0</v>
      </c>
      <c r="AB712">
        <v>0</v>
      </c>
      <c r="AC712">
        <v>0</v>
      </c>
      <c r="AD712">
        <v>1</v>
      </c>
    </row>
    <row r="713" spans="1:30" x14ac:dyDescent="0.3">
      <c r="A713" t="s">
        <v>1333</v>
      </c>
      <c r="B713" t="s">
        <v>544</v>
      </c>
      <c r="C713" s="19" t="s">
        <v>315</v>
      </c>
      <c r="D713">
        <v>1</v>
      </c>
      <c r="E713">
        <v>9.0370749999999997</v>
      </c>
      <c r="F713">
        <v>24.876825</v>
      </c>
      <c r="G713">
        <v>5.8</v>
      </c>
      <c r="H713">
        <v>2.76</v>
      </c>
      <c r="I713">
        <v>2.9</v>
      </c>
      <c r="J713" s="1">
        <v>90</v>
      </c>
      <c r="K713" s="1">
        <v>-30</v>
      </c>
      <c r="L713" s="1">
        <v>0</v>
      </c>
      <c r="M713" s="7" t="s">
        <v>563</v>
      </c>
      <c r="N713" t="s">
        <v>301</v>
      </c>
      <c r="O713" s="168">
        <v>2</v>
      </c>
      <c r="P713">
        <v>2</v>
      </c>
      <c r="Q713">
        <v>1</v>
      </c>
      <c r="R713">
        <v>1</v>
      </c>
      <c r="S713">
        <v>1</v>
      </c>
      <c r="T713">
        <v>0</v>
      </c>
      <c r="U713">
        <v>0</v>
      </c>
      <c r="V713">
        <v>0</v>
      </c>
      <c r="W713">
        <v>0</v>
      </c>
      <c r="X713">
        <v>0</v>
      </c>
      <c r="Y713">
        <v>0</v>
      </c>
      <c r="Z713">
        <v>0</v>
      </c>
      <c r="AA713">
        <v>0</v>
      </c>
      <c r="AB713">
        <v>0</v>
      </c>
      <c r="AC713">
        <v>0</v>
      </c>
      <c r="AD713">
        <v>1</v>
      </c>
    </row>
    <row r="714" spans="1:30" x14ac:dyDescent="0.3">
      <c r="A714" t="s">
        <v>1334</v>
      </c>
      <c r="B714" t="s">
        <v>544</v>
      </c>
      <c r="C714" s="19" t="s">
        <v>322</v>
      </c>
      <c r="D714">
        <v>1</v>
      </c>
      <c r="E714">
        <v>9.0370749999999997</v>
      </c>
      <c r="F714">
        <v>24.876825</v>
      </c>
      <c r="G714">
        <v>8.6999999999999993</v>
      </c>
      <c r="H714">
        <v>3.6379229999999998</v>
      </c>
      <c r="I714">
        <v>3.6218469999999998</v>
      </c>
      <c r="J714" s="1">
        <v>0</v>
      </c>
      <c r="K714" s="1">
        <v>180</v>
      </c>
      <c r="L714" s="1">
        <v>0</v>
      </c>
      <c r="M714" s="7" t="s">
        <v>10</v>
      </c>
      <c r="N714" t="s">
        <v>485</v>
      </c>
      <c r="O714" s="168">
        <v>2</v>
      </c>
      <c r="P714">
        <v>2</v>
      </c>
      <c r="Q714">
        <v>1</v>
      </c>
      <c r="R714">
        <v>0</v>
      </c>
      <c r="S714">
        <v>1</v>
      </c>
      <c r="T714">
        <v>0</v>
      </c>
      <c r="U714">
        <v>0</v>
      </c>
      <c r="V714">
        <v>0</v>
      </c>
      <c r="W714">
        <v>0</v>
      </c>
      <c r="X714">
        <v>0</v>
      </c>
      <c r="Y714">
        <v>0</v>
      </c>
      <c r="Z714">
        <v>0</v>
      </c>
      <c r="AA714">
        <v>0</v>
      </c>
      <c r="AB714">
        <v>0</v>
      </c>
      <c r="AC714">
        <v>0</v>
      </c>
      <c r="AD714">
        <v>1</v>
      </c>
    </row>
    <row r="715" spans="1:30" x14ac:dyDescent="0.3">
      <c r="A715" t="s">
        <v>1335</v>
      </c>
      <c r="B715" t="s">
        <v>544</v>
      </c>
      <c r="C715" s="19" t="s">
        <v>335</v>
      </c>
      <c r="D715">
        <v>1</v>
      </c>
      <c r="E715">
        <v>9.0370749999999997</v>
      </c>
      <c r="F715">
        <v>24.876825</v>
      </c>
      <c r="G715">
        <v>5.8</v>
      </c>
      <c r="H715">
        <v>3.6</v>
      </c>
      <c r="I715">
        <v>2.9</v>
      </c>
      <c r="J715" s="1">
        <v>90</v>
      </c>
      <c r="K715" s="1">
        <v>-120</v>
      </c>
      <c r="L715" s="1">
        <v>0</v>
      </c>
      <c r="M715" s="7" t="s">
        <v>10</v>
      </c>
      <c r="N715" t="s">
        <v>316</v>
      </c>
      <c r="O715" s="168">
        <v>2</v>
      </c>
      <c r="P715">
        <v>2</v>
      </c>
      <c r="Q715">
        <v>1</v>
      </c>
      <c r="R715">
        <v>0.5</v>
      </c>
      <c r="S715">
        <v>1</v>
      </c>
      <c r="T715">
        <v>0</v>
      </c>
      <c r="U715">
        <v>0</v>
      </c>
      <c r="V715">
        <v>0</v>
      </c>
      <c r="W715">
        <v>0</v>
      </c>
      <c r="X715">
        <v>0</v>
      </c>
      <c r="Y715">
        <v>0</v>
      </c>
      <c r="Z715">
        <v>0</v>
      </c>
      <c r="AA715">
        <v>0</v>
      </c>
      <c r="AB715">
        <v>0</v>
      </c>
      <c r="AC715">
        <v>0</v>
      </c>
      <c r="AD715">
        <v>1</v>
      </c>
    </row>
    <row r="716" spans="1:30" x14ac:dyDescent="0.3">
      <c r="A716" t="s">
        <v>1337</v>
      </c>
      <c r="B716" t="s">
        <v>712</v>
      </c>
      <c r="C716" s="19" t="s">
        <v>308</v>
      </c>
      <c r="D716">
        <v>1</v>
      </c>
      <c r="E716">
        <v>11.695311</v>
      </c>
      <c r="F716">
        <v>18.781023999999999</v>
      </c>
      <c r="G716">
        <v>5.8</v>
      </c>
      <c r="H716">
        <v>6.5197929999999999</v>
      </c>
      <c r="I716">
        <v>5.786994</v>
      </c>
      <c r="J716" s="1">
        <v>0</v>
      </c>
      <c r="K716" s="1">
        <v>180</v>
      </c>
      <c r="L716" s="1">
        <v>0</v>
      </c>
      <c r="M716" s="7" t="s">
        <v>434</v>
      </c>
      <c r="N716" t="s">
        <v>324</v>
      </c>
      <c r="O716" s="168">
        <v>2</v>
      </c>
      <c r="P716">
        <v>2</v>
      </c>
      <c r="Q716">
        <v>1</v>
      </c>
      <c r="R716">
        <v>1</v>
      </c>
      <c r="S716">
        <v>1</v>
      </c>
      <c r="T716">
        <v>0</v>
      </c>
      <c r="U716">
        <v>0</v>
      </c>
      <c r="V716">
        <v>0</v>
      </c>
      <c r="W716">
        <v>0</v>
      </c>
      <c r="X716">
        <v>0</v>
      </c>
      <c r="Y716">
        <v>0</v>
      </c>
      <c r="Z716">
        <v>0</v>
      </c>
      <c r="AA716">
        <v>0</v>
      </c>
      <c r="AB716">
        <v>0</v>
      </c>
      <c r="AC716">
        <v>0</v>
      </c>
      <c r="AD716">
        <v>1</v>
      </c>
    </row>
    <row r="717" spans="1:30" x14ac:dyDescent="0.3">
      <c r="A717" t="s">
        <v>1338</v>
      </c>
      <c r="B717" t="s">
        <v>712</v>
      </c>
      <c r="C717" s="19" t="s">
        <v>299</v>
      </c>
      <c r="D717">
        <v>1</v>
      </c>
      <c r="E717">
        <v>9.2453109999999992</v>
      </c>
      <c r="F717">
        <v>14.5375</v>
      </c>
      <c r="G717">
        <v>5.8</v>
      </c>
      <c r="H717">
        <v>5.6422970000000001</v>
      </c>
      <c r="I717">
        <v>2.1250209999999998</v>
      </c>
      <c r="J717" s="1">
        <v>90</v>
      </c>
      <c r="K717" s="1">
        <v>-30</v>
      </c>
      <c r="L717" s="1">
        <v>0</v>
      </c>
      <c r="M717" s="7" t="s">
        <v>10</v>
      </c>
      <c r="N717" t="s">
        <v>316</v>
      </c>
      <c r="O717" s="168">
        <v>2</v>
      </c>
      <c r="P717">
        <v>2</v>
      </c>
      <c r="Q717">
        <v>1</v>
      </c>
      <c r="R717">
        <v>0.5</v>
      </c>
      <c r="S717">
        <v>1</v>
      </c>
      <c r="T717">
        <v>0</v>
      </c>
      <c r="U717">
        <v>0</v>
      </c>
      <c r="V717">
        <v>0</v>
      </c>
      <c r="W717">
        <v>0</v>
      </c>
      <c r="X717">
        <v>0</v>
      </c>
      <c r="Y717">
        <v>0</v>
      </c>
      <c r="Z717">
        <v>0</v>
      </c>
      <c r="AA717">
        <v>0</v>
      </c>
      <c r="AB717">
        <v>0</v>
      </c>
      <c r="AC717">
        <v>0</v>
      </c>
      <c r="AD717">
        <v>1</v>
      </c>
    </row>
    <row r="718" spans="1:30" x14ac:dyDescent="0.3">
      <c r="A718" t="s">
        <v>1340</v>
      </c>
      <c r="B718" t="s">
        <v>712</v>
      </c>
      <c r="C718" s="19" t="s">
        <v>315</v>
      </c>
      <c r="D718">
        <v>1</v>
      </c>
      <c r="E718">
        <v>14.033580000000001</v>
      </c>
      <c r="F718">
        <v>17.431024000000001</v>
      </c>
      <c r="G718">
        <v>5.8</v>
      </c>
      <c r="H718">
        <v>1.5249999999999999</v>
      </c>
      <c r="I718">
        <v>2.9</v>
      </c>
      <c r="J718" s="1">
        <v>90</v>
      </c>
      <c r="K718" s="1">
        <v>-30</v>
      </c>
      <c r="L718" s="1">
        <v>0</v>
      </c>
      <c r="M718" s="7" t="s">
        <v>710</v>
      </c>
      <c r="N718" t="s">
        <v>301</v>
      </c>
      <c r="O718" s="168">
        <v>2</v>
      </c>
      <c r="P718">
        <v>2</v>
      </c>
      <c r="Q718">
        <v>1</v>
      </c>
      <c r="R718">
        <v>1</v>
      </c>
      <c r="S718">
        <v>1</v>
      </c>
      <c r="T718">
        <v>0</v>
      </c>
      <c r="U718">
        <v>0</v>
      </c>
      <c r="V718">
        <v>0</v>
      </c>
      <c r="W718">
        <v>0</v>
      </c>
      <c r="X718">
        <v>0</v>
      </c>
      <c r="Y718">
        <v>0</v>
      </c>
      <c r="Z718">
        <v>0</v>
      </c>
      <c r="AA718">
        <v>0</v>
      </c>
      <c r="AB718">
        <v>0</v>
      </c>
      <c r="AC718">
        <v>0</v>
      </c>
      <c r="AD718">
        <v>1</v>
      </c>
    </row>
    <row r="719" spans="1:30" x14ac:dyDescent="0.3">
      <c r="A719" t="s">
        <v>1342</v>
      </c>
      <c r="B719" t="s">
        <v>712</v>
      </c>
      <c r="C719" s="19" t="s">
        <v>335</v>
      </c>
      <c r="D719">
        <v>1</v>
      </c>
      <c r="E719">
        <v>9.2453109999999992</v>
      </c>
      <c r="F719">
        <v>14.5375</v>
      </c>
      <c r="G719">
        <v>5.8</v>
      </c>
      <c r="H719">
        <v>4.9000000000000004</v>
      </c>
      <c r="I719">
        <v>2.9</v>
      </c>
      <c r="J719" s="1">
        <v>90</v>
      </c>
      <c r="K719" s="1">
        <v>60</v>
      </c>
      <c r="L719" s="1">
        <v>0</v>
      </c>
      <c r="M719" s="7" t="s">
        <v>926</v>
      </c>
      <c r="N719" t="s">
        <v>301</v>
      </c>
      <c r="O719" s="168">
        <v>2</v>
      </c>
      <c r="P719">
        <v>2</v>
      </c>
      <c r="Q719">
        <v>1</v>
      </c>
      <c r="R719">
        <v>1</v>
      </c>
      <c r="S719">
        <v>1</v>
      </c>
      <c r="T719">
        <v>0</v>
      </c>
      <c r="U719">
        <v>0</v>
      </c>
      <c r="V719">
        <v>0</v>
      </c>
      <c r="W719">
        <v>0</v>
      </c>
      <c r="X719">
        <v>0</v>
      </c>
      <c r="Y719">
        <v>0</v>
      </c>
      <c r="Z719">
        <v>0</v>
      </c>
      <c r="AA719">
        <v>0</v>
      </c>
      <c r="AB719">
        <v>0</v>
      </c>
      <c r="AC719">
        <v>0</v>
      </c>
      <c r="AD719">
        <v>1</v>
      </c>
    </row>
    <row r="720" spans="1:30" x14ac:dyDescent="0.3">
      <c r="A720" t="s">
        <v>1343</v>
      </c>
      <c r="B720" t="s">
        <v>712</v>
      </c>
      <c r="C720" s="19" t="s">
        <v>315</v>
      </c>
      <c r="D720">
        <v>1</v>
      </c>
      <c r="E720">
        <v>11.695311</v>
      </c>
      <c r="F720">
        <v>18.781023999999999</v>
      </c>
      <c r="G720">
        <v>5.8</v>
      </c>
      <c r="H720">
        <v>2.7</v>
      </c>
      <c r="I720">
        <v>2.9</v>
      </c>
      <c r="J720" s="1">
        <v>90</v>
      </c>
      <c r="K720" s="1">
        <v>150</v>
      </c>
      <c r="L720" s="1">
        <v>0</v>
      </c>
      <c r="M720" s="7" t="s">
        <v>725</v>
      </c>
      <c r="N720" t="s">
        <v>301</v>
      </c>
      <c r="O720" s="168">
        <v>2</v>
      </c>
      <c r="P720">
        <v>2</v>
      </c>
      <c r="Q720">
        <v>1</v>
      </c>
      <c r="R720">
        <v>1</v>
      </c>
      <c r="S720">
        <v>1</v>
      </c>
      <c r="T720">
        <v>0</v>
      </c>
      <c r="U720">
        <v>0</v>
      </c>
      <c r="V720">
        <v>0</v>
      </c>
      <c r="W720">
        <v>0</v>
      </c>
      <c r="X720">
        <v>0</v>
      </c>
      <c r="Y720">
        <v>0</v>
      </c>
      <c r="Z720">
        <v>0</v>
      </c>
      <c r="AA720">
        <v>0</v>
      </c>
      <c r="AB720">
        <v>0</v>
      </c>
      <c r="AC720">
        <v>0</v>
      </c>
      <c r="AD720">
        <v>1</v>
      </c>
    </row>
    <row r="721" spans="1:30" x14ac:dyDescent="0.3">
      <c r="A721" t="s">
        <v>1344</v>
      </c>
      <c r="B721" t="s">
        <v>712</v>
      </c>
      <c r="C721" s="19" t="s">
        <v>228</v>
      </c>
      <c r="D721">
        <v>1</v>
      </c>
      <c r="E721">
        <v>18.363707000000002</v>
      </c>
      <c r="F721">
        <v>14.931024000000001</v>
      </c>
      <c r="G721">
        <v>5.8</v>
      </c>
      <c r="H721">
        <v>4.9000000000000004</v>
      </c>
      <c r="I721">
        <v>2.9</v>
      </c>
      <c r="J721" s="1">
        <v>90</v>
      </c>
      <c r="K721" s="1">
        <v>-120</v>
      </c>
      <c r="L721" s="1">
        <v>0</v>
      </c>
      <c r="M721" s="7" t="s">
        <v>477</v>
      </c>
      <c r="N721" t="s">
        <v>301</v>
      </c>
      <c r="O721" s="168">
        <v>2</v>
      </c>
      <c r="P721">
        <v>2</v>
      </c>
      <c r="Q721">
        <v>1</v>
      </c>
      <c r="R721">
        <v>1</v>
      </c>
      <c r="S721">
        <v>1</v>
      </c>
      <c r="T721">
        <v>0</v>
      </c>
      <c r="U721">
        <v>0</v>
      </c>
      <c r="V721">
        <v>0</v>
      </c>
      <c r="W721">
        <v>0</v>
      </c>
      <c r="X721">
        <v>0</v>
      </c>
      <c r="Y721">
        <v>0</v>
      </c>
      <c r="Z721">
        <v>0</v>
      </c>
      <c r="AA721">
        <v>0</v>
      </c>
      <c r="AB721">
        <v>0</v>
      </c>
      <c r="AC721">
        <v>0</v>
      </c>
      <c r="AD721">
        <v>1</v>
      </c>
    </row>
    <row r="722" spans="1:30" x14ac:dyDescent="0.3">
      <c r="A722" t="s">
        <v>1345</v>
      </c>
      <c r="B722" t="s">
        <v>712</v>
      </c>
      <c r="C722" s="19" t="s">
        <v>315</v>
      </c>
      <c r="D722">
        <v>1</v>
      </c>
      <c r="E722">
        <v>15.354269</v>
      </c>
      <c r="F722">
        <v>16.668524000000001</v>
      </c>
      <c r="G722">
        <v>5.8</v>
      </c>
      <c r="H722">
        <v>3.4750000000000001</v>
      </c>
      <c r="I722">
        <v>2.9</v>
      </c>
      <c r="J722" s="1">
        <v>90</v>
      </c>
      <c r="K722" s="1">
        <v>-30</v>
      </c>
      <c r="L722" s="1">
        <v>0</v>
      </c>
      <c r="M722" s="7" t="s">
        <v>719</v>
      </c>
      <c r="N722" t="s">
        <v>301</v>
      </c>
      <c r="O722" s="168">
        <v>2</v>
      </c>
      <c r="P722">
        <v>2</v>
      </c>
      <c r="Q722">
        <v>1</v>
      </c>
      <c r="R722">
        <v>1</v>
      </c>
      <c r="S722">
        <v>1</v>
      </c>
      <c r="T722">
        <v>0</v>
      </c>
      <c r="U722">
        <v>0</v>
      </c>
      <c r="V722">
        <v>0</v>
      </c>
      <c r="W722">
        <v>0</v>
      </c>
      <c r="X722">
        <v>0</v>
      </c>
      <c r="Y722">
        <v>0</v>
      </c>
      <c r="Z722">
        <v>0</v>
      </c>
      <c r="AA722">
        <v>0</v>
      </c>
      <c r="AB722">
        <v>0</v>
      </c>
      <c r="AC722">
        <v>0</v>
      </c>
      <c r="AD722">
        <v>1</v>
      </c>
    </row>
    <row r="723" spans="1:30" x14ac:dyDescent="0.3">
      <c r="A723" t="s">
        <v>1346</v>
      </c>
      <c r="B723" t="s">
        <v>712</v>
      </c>
      <c r="C723" s="19" t="s">
        <v>322</v>
      </c>
      <c r="D723">
        <v>1</v>
      </c>
      <c r="E723">
        <v>11.695311</v>
      </c>
      <c r="F723">
        <v>18.781023999999999</v>
      </c>
      <c r="G723">
        <v>8.6999999999999993</v>
      </c>
      <c r="H723">
        <v>6.5197929999999999</v>
      </c>
      <c r="I723">
        <v>5.786994</v>
      </c>
      <c r="J723" s="1">
        <v>0</v>
      </c>
      <c r="K723" s="1">
        <v>180</v>
      </c>
      <c r="L723" s="1">
        <v>0</v>
      </c>
      <c r="M723" s="7" t="s">
        <v>10</v>
      </c>
      <c r="N723" t="s">
        <v>485</v>
      </c>
      <c r="O723" s="168">
        <v>2</v>
      </c>
      <c r="P723">
        <v>2</v>
      </c>
      <c r="Q723">
        <v>1</v>
      </c>
      <c r="R723">
        <v>0</v>
      </c>
      <c r="S723">
        <v>1</v>
      </c>
      <c r="T723">
        <v>0</v>
      </c>
      <c r="U723">
        <v>0</v>
      </c>
      <c r="V723">
        <v>0</v>
      </c>
      <c r="W723">
        <v>0</v>
      </c>
      <c r="X723">
        <v>0</v>
      </c>
      <c r="Y723">
        <v>0</v>
      </c>
      <c r="Z723">
        <v>0</v>
      </c>
      <c r="AA723">
        <v>0</v>
      </c>
      <c r="AB723">
        <v>0</v>
      </c>
      <c r="AC723">
        <v>0</v>
      </c>
      <c r="AD723">
        <v>1</v>
      </c>
    </row>
    <row r="724" spans="1:30" x14ac:dyDescent="0.3">
      <c r="A724" t="s">
        <v>1347</v>
      </c>
      <c r="B724" t="s">
        <v>477</v>
      </c>
      <c r="C724" s="19" t="s">
        <v>228</v>
      </c>
      <c r="D724">
        <v>1</v>
      </c>
      <c r="E724">
        <v>22.182472000000001</v>
      </c>
      <c r="F724">
        <v>12.495319</v>
      </c>
      <c r="G724">
        <v>5.8</v>
      </c>
      <c r="H724">
        <v>1.325</v>
      </c>
      <c r="I724">
        <v>2.9</v>
      </c>
      <c r="J724" s="1">
        <v>90</v>
      </c>
      <c r="K724" s="1">
        <v>60</v>
      </c>
      <c r="L724" s="1">
        <v>0</v>
      </c>
      <c r="M724" s="7" t="s">
        <v>487</v>
      </c>
      <c r="N724" t="s">
        <v>301</v>
      </c>
      <c r="O724" s="168">
        <v>2</v>
      </c>
      <c r="P724">
        <v>2</v>
      </c>
      <c r="Q724">
        <v>1</v>
      </c>
      <c r="R724">
        <v>1</v>
      </c>
      <c r="S724">
        <v>1</v>
      </c>
      <c r="T724">
        <v>0</v>
      </c>
      <c r="U724">
        <v>0</v>
      </c>
      <c r="V724">
        <v>0</v>
      </c>
      <c r="W724">
        <v>0</v>
      </c>
      <c r="X724">
        <v>0</v>
      </c>
      <c r="Y724">
        <v>0</v>
      </c>
      <c r="Z724">
        <v>0</v>
      </c>
      <c r="AA724">
        <v>0</v>
      </c>
      <c r="AB724">
        <v>0</v>
      </c>
      <c r="AC724">
        <v>0</v>
      </c>
      <c r="AD724">
        <v>1</v>
      </c>
    </row>
    <row r="725" spans="1:30" x14ac:dyDescent="0.3">
      <c r="A725" t="s">
        <v>1349</v>
      </c>
      <c r="B725" t="s">
        <v>477</v>
      </c>
      <c r="C725" s="19" t="s">
        <v>315</v>
      </c>
      <c r="D725">
        <v>1</v>
      </c>
      <c r="E725">
        <v>23.601222</v>
      </c>
      <c r="F725">
        <v>14.952666000000001</v>
      </c>
      <c r="G725">
        <v>5.8</v>
      </c>
      <c r="H725">
        <v>1.5249999999999999</v>
      </c>
      <c r="I725">
        <v>2.9</v>
      </c>
      <c r="J725" s="1">
        <v>90</v>
      </c>
      <c r="K725" s="1">
        <v>150</v>
      </c>
      <c r="L725" s="1">
        <v>0</v>
      </c>
      <c r="M725" s="7" t="s">
        <v>475</v>
      </c>
      <c r="N725" t="s">
        <v>301</v>
      </c>
      <c r="O725" s="168">
        <v>2</v>
      </c>
      <c r="P725">
        <v>2</v>
      </c>
      <c r="Q725">
        <v>1</v>
      </c>
      <c r="R725">
        <v>1</v>
      </c>
      <c r="S725">
        <v>1</v>
      </c>
      <c r="T725">
        <v>0</v>
      </c>
      <c r="U725">
        <v>0</v>
      </c>
      <c r="V725">
        <v>0</v>
      </c>
      <c r="W725">
        <v>0</v>
      </c>
      <c r="X725">
        <v>0</v>
      </c>
      <c r="Y725">
        <v>0</v>
      </c>
      <c r="Z725">
        <v>0</v>
      </c>
      <c r="AA725">
        <v>0</v>
      </c>
      <c r="AB725">
        <v>0</v>
      </c>
      <c r="AC725">
        <v>0</v>
      </c>
      <c r="AD725">
        <v>1</v>
      </c>
    </row>
    <row r="726" spans="1:30" x14ac:dyDescent="0.3">
      <c r="A726" t="s">
        <v>1351</v>
      </c>
      <c r="B726" t="s">
        <v>477</v>
      </c>
      <c r="C726" s="19" t="s">
        <v>228</v>
      </c>
      <c r="D726">
        <v>1</v>
      </c>
      <c r="E726">
        <v>23.601222</v>
      </c>
      <c r="F726">
        <v>14.952666000000001</v>
      </c>
      <c r="G726">
        <v>5.8</v>
      </c>
      <c r="H726">
        <v>1.5125</v>
      </c>
      <c r="I726">
        <v>2.9</v>
      </c>
      <c r="J726" s="1">
        <v>90</v>
      </c>
      <c r="K726" s="1">
        <v>-120</v>
      </c>
      <c r="L726" s="1">
        <v>0</v>
      </c>
      <c r="M726" s="7" t="s">
        <v>473</v>
      </c>
      <c r="N726" t="s">
        <v>301</v>
      </c>
      <c r="O726" s="168">
        <v>2</v>
      </c>
      <c r="P726">
        <v>2</v>
      </c>
      <c r="Q726">
        <v>1</v>
      </c>
      <c r="R726">
        <v>1</v>
      </c>
      <c r="S726">
        <v>1</v>
      </c>
      <c r="T726">
        <v>0</v>
      </c>
      <c r="U726">
        <v>0</v>
      </c>
      <c r="V726">
        <v>0</v>
      </c>
      <c r="W726">
        <v>0</v>
      </c>
      <c r="X726">
        <v>0</v>
      </c>
      <c r="Y726">
        <v>0</v>
      </c>
      <c r="Z726">
        <v>0</v>
      </c>
      <c r="AA726">
        <v>0</v>
      </c>
      <c r="AB726">
        <v>0</v>
      </c>
      <c r="AC726">
        <v>0</v>
      </c>
      <c r="AD726">
        <v>1</v>
      </c>
    </row>
    <row r="727" spans="1:30" x14ac:dyDescent="0.3">
      <c r="A727" t="s">
        <v>1352</v>
      </c>
      <c r="B727" t="s">
        <v>477</v>
      </c>
      <c r="C727" s="19" t="s">
        <v>299</v>
      </c>
      <c r="D727">
        <v>1</v>
      </c>
      <c r="E727">
        <v>15.913707</v>
      </c>
      <c r="F727">
        <v>10.6875</v>
      </c>
      <c r="G727">
        <v>5.8</v>
      </c>
      <c r="H727">
        <v>3.3078569999999998</v>
      </c>
      <c r="I727">
        <v>2.1199530000000002</v>
      </c>
      <c r="J727" s="1">
        <v>90</v>
      </c>
      <c r="K727" s="1">
        <v>-30</v>
      </c>
      <c r="L727" s="1">
        <v>0</v>
      </c>
      <c r="M727" s="7" t="s">
        <v>10</v>
      </c>
      <c r="N727" t="s">
        <v>316</v>
      </c>
      <c r="O727" s="168">
        <v>2</v>
      </c>
      <c r="P727">
        <v>2</v>
      </c>
      <c r="Q727">
        <v>1</v>
      </c>
      <c r="R727">
        <v>0.5</v>
      </c>
      <c r="S727">
        <v>1</v>
      </c>
      <c r="T727">
        <v>0</v>
      </c>
      <c r="U727">
        <v>0</v>
      </c>
      <c r="V727">
        <v>0</v>
      </c>
      <c r="W727">
        <v>0</v>
      </c>
      <c r="X727">
        <v>0</v>
      </c>
      <c r="Y727">
        <v>0</v>
      </c>
      <c r="Z727">
        <v>0</v>
      </c>
      <c r="AA727">
        <v>0</v>
      </c>
      <c r="AB727">
        <v>0</v>
      </c>
      <c r="AC727">
        <v>0</v>
      </c>
      <c r="AD727">
        <v>1</v>
      </c>
    </row>
    <row r="728" spans="1:30" x14ac:dyDescent="0.3">
      <c r="A728" t="s">
        <v>1354</v>
      </c>
      <c r="B728" t="s">
        <v>477</v>
      </c>
      <c r="C728" s="19" t="s">
        <v>335</v>
      </c>
      <c r="D728">
        <v>1</v>
      </c>
      <c r="E728">
        <v>19.682456999999999</v>
      </c>
      <c r="F728">
        <v>17.215166</v>
      </c>
      <c r="G728">
        <v>5.8</v>
      </c>
      <c r="H728">
        <v>0.23749999999999999</v>
      </c>
      <c r="I728">
        <v>2.9</v>
      </c>
      <c r="J728" s="1">
        <v>90</v>
      </c>
      <c r="K728" s="1">
        <v>-120</v>
      </c>
      <c r="L728" s="1">
        <v>0</v>
      </c>
      <c r="M728" s="7" t="s">
        <v>729</v>
      </c>
      <c r="N728" t="s">
        <v>301</v>
      </c>
      <c r="O728" s="168">
        <v>2</v>
      </c>
      <c r="P728">
        <v>2</v>
      </c>
      <c r="Q728">
        <v>1</v>
      </c>
      <c r="R728">
        <v>1</v>
      </c>
      <c r="S728">
        <v>1</v>
      </c>
      <c r="T728">
        <v>0</v>
      </c>
      <c r="U728">
        <v>0</v>
      </c>
      <c r="V728">
        <v>0</v>
      </c>
      <c r="W728">
        <v>0</v>
      </c>
      <c r="X728">
        <v>0</v>
      </c>
      <c r="Y728">
        <v>0</v>
      </c>
      <c r="Z728">
        <v>0</v>
      </c>
      <c r="AA728">
        <v>0</v>
      </c>
      <c r="AB728">
        <v>0</v>
      </c>
      <c r="AC728">
        <v>0</v>
      </c>
      <c r="AD728">
        <v>1</v>
      </c>
    </row>
    <row r="729" spans="1:30" x14ac:dyDescent="0.3">
      <c r="A729" t="s">
        <v>1355</v>
      </c>
      <c r="B729" t="s">
        <v>477</v>
      </c>
      <c r="C729" s="19" t="s">
        <v>308</v>
      </c>
      <c r="D729">
        <v>1</v>
      </c>
      <c r="E729">
        <v>19.682456999999999</v>
      </c>
      <c r="F729">
        <v>17.215166</v>
      </c>
      <c r="G729">
        <v>5.8</v>
      </c>
      <c r="H729">
        <v>5.4615689999999999</v>
      </c>
      <c r="I729">
        <v>6.2449440000000003</v>
      </c>
      <c r="J729" s="1">
        <v>0</v>
      </c>
      <c r="K729" s="1">
        <v>180</v>
      </c>
      <c r="L729" s="1">
        <v>0</v>
      </c>
      <c r="M729" s="7" t="s">
        <v>509</v>
      </c>
      <c r="N729" t="s">
        <v>324</v>
      </c>
      <c r="O729" s="168">
        <v>2</v>
      </c>
      <c r="P729">
        <v>2</v>
      </c>
      <c r="Q729">
        <v>1</v>
      </c>
      <c r="R729">
        <v>1</v>
      </c>
      <c r="S729">
        <v>1</v>
      </c>
      <c r="T729">
        <v>0</v>
      </c>
      <c r="U729">
        <v>0</v>
      </c>
      <c r="V729">
        <v>0</v>
      </c>
      <c r="W729">
        <v>0</v>
      </c>
      <c r="X729">
        <v>0</v>
      </c>
      <c r="Y729">
        <v>0</v>
      </c>
      <c r="Z729">
        <v>0</v>
      </c>
      <c r="AA729">
        <v>0</v>
      </c>
      <c r="AB729">
        <v>0</v>
      </c>
      <c r="AC729">
        <v>0</v>
      </c>
      <c r="AD729">
        <v>1</v>
      </c>
    </row>
    <row r="730" spans="1:30" x14ac:dyDescent="0.3">
      <c r="A730" t="s">
        <v>1356</v>
      </c>
      <c r="B730" t="s">
        <v>477</v>
      </c>
      <c r="C730" s="19" t="s">
        <v>228</v>
      </c>
      <c r="D730">
        <v>1</v>
      </c>
      <c r="E730">
        <v>19.832471999999999</v>
      </c>
      <c r="F730">
        <v>8.4250000000000007</v>
      </c>
      <c r="G730">
        <v>5.8</v>
      </c>
      <c r="H730">
        <v>4.7</v>
      </c>
      <c r="I730">
        <v>2.9</v>
      </c>
      <c r="J730" s="1">
        <v>90</v>
      </c>
      <c r="K730" s="1">
        <v>60</v>
      </c>
      <c r="L730" s="1">
        <v>0</v>
      </c>
      <c r="M730" s="7" t="s">
        <v>774</v>
      </c>
      <c r="N730" t="s">
        <v>301</v>
      </c>
      <c r="O730" s="168">
        <v>2</v>
      </c>
      <c r="P730">
        <v>2</v>
      </c>
      <c r="Q730">
        <v>1</v>
      </c>
      <c r="R730">
        <v>1</v>
      </c>
      <c r="S730">
        <v>1</v>
      </c>
      <c r="T730">
        <v>0</v>
      </c>
      <c r="U730">
        <v>0</v>
      </c>
      <c r="V730">
        <v>0</v>
      </c>
      <c r="W730">
        <v>0</v>
      </c>
      <c r="X730">
        <v>0</v>
      </c>
      <c r="Y730">
        <v>0</v>
      </c>
      <c r="Z730">
        <v>0</v>
      </c>
      <c r="AA730">
        <v>0</v>
      </c>
      <c r="AB730">
        <v>0</v>
      </c>
      <c r="AC730">
        <v>0</v>
      </c>
      <c r="AD730">
        <v>1</v>
      </c>
    </row>
    <row r="731" spans="1:30" x14ac:dyDescent="0.3">
      <c r="A731" t="s">
        <v>1358</v>
      </c>
      <c r="B731" t="s">
        <v>477</v>
      </c>
      <c r="C731" s="19" t="s">
        <v>315</v>
      </c>
      <c r="D731">
        <v>1</v>
      </c>
      <c r="E731">
        <v>22.280532999999998</v>
      </c>
      <c r="F731">
        <v>15.715166</v>
      </c>
      <c r="G731">
        <v>5.8</v>
      </c>
      <c r="H731">
        <v>3</v>
      </c>
      <c r="I731">
        <v>2.9</v>
      </c>
      <c r="J731" s="1">
        <v>90</v>
      </c>
      <c r="K731" s="1">
        <v>150</v>
      </c>
      <c r="L731" s="1">
        <v>0</v>
      </c>
      <c r="M731" s="7" t="s">
        <v>1056</v>
      </c>
      <c r="N731" t="s">
        <v>301</v>
      </c>
      <c r="O731" s="168">
        <v>2</v>
      </c>
      <c r="P731">
        <v>2</v>
      </c>
      <c r="Q731">
        <v>1</v>
      </c>
      <c r="R731">
        <v>1</v>
      </c>
      <c r="S731">
        <v>1</v>
      </c>
      <c r="T731">
        <v>0</v>
      </c>
      <c r="U731">
        <v>0</v>
      </c>
      <c r="V731">
        <v>0</v>
      </c>
      <c r="W731">
        <v>0</v>
      </c>
      <c r="X731">
        <v>0</v>
      </c>
      <c r="Y731">
        <v>0</v>
      </c>
      <c r="Z731">
        <v>0</v>
      </c>
      <c r="AA731">
        <v>0</v>
      </c>
      <c r="AB731">
        <v>0</v>
      </c>
      <c r="AC731">
        <v>0</v>
      </c>
      <c r="AD731">
        <v>1</v>
      </c>
    </row>
    <row r="732" spans="1:30" x14ac:dyDescent="0.3">
      <c r="A732" t="s">
        <v>1359</v>
      </c>
      <c r="B732" t="s">
        <v>477</v>
      </c>
      <c r="C732" s="19" t="s">
        <v>335</v>
      </c>
      <c r="D732">
        <v>1</v>
      </c>
      <c r="E732">
        <v>18.363707000000002</v>
      </c>
      <c r="F732">
        <v>14.931024000000001</v>
      </c>
      <c r="G732">
        <v>5.8</v>
      </c>
      <c r="H732">
        <v>4.9000000000000004</v>
      </c>
      <c r="I732">
        <v>2.9</v>
      </c>
      <c r="J732" s="1">
        <v>90</v>
      </c>
      <c r="K732" s="1">
        <v>-120</v>
      </c>
      <c r="L732" s="1">
        <v>0</v>
      </c>
      <c r="M732" s="7" t="s">
        <v>712</v>
      </c>
      <c r="N732" t="s">
        <v>301</v>
      </c>
      <c r="O732" s="168">
        <v>2</v>
      </c>
      <c r="P732">
        <v>2</v>
      </c>
      <c r="Q732">
        <v>1</v>
      </c>
      <c r="R732">
        <v>1</v>
      </c>
      <c r="S732">
        <v>1</v>
      </c>
      <c r="T732">
        <v>0</v>
      </c>
      <c r="U732">
        <v>0</v>
      </c>
      <c r="V732">
        <v>0</v>
      </c>
      <c r="W732">
        <v>0</v>
      </c>
      <c r="X732">
        <v>0</v>
      </c>
      <c r="Y732">
        <v>0</v>
      </c>
      <c r="Z732">
        <v>0</v>
      </c>
      <c r="AA732">
        <v>0</v>
      </c>
      <c r="AB732">
        <v>0</v>
      </c>
      <c r="AC732">
        <v>0</v>
      </c>
      <c r="AD732">
        <v>1</v>
      </c>
    </row>
    <row r="733" spans="1:30" x14ac:dyDescent="0.3">
      <c r="A733" t="s">
        <v>1360</v>
      </c>
      <c r="B733" t="s">
        <v>477</v>
      </c>
      <c r="C733" s="19" t="s">
        <v>335</v>
      </c>
      <c r="D733">
        <v>1</v>
      </c>
      <c r="E733">
        <v>18.363707000000002</v>
      </c>
      <c r="F733">
        <v>14.931024000000001</v>
      </c>
      <c r="G733">
        <v>5.8</v>
      </c>
      <c r="H733">
        <v>2.4</v>
      </c>
      <c r="I733">
        <v>2.9</v>
      </c>
      <c r="J733" s="1">
        <v>90</v>
      </c>
      <c r="K733" s="1">
        <v>60</v>
      </c>
      <c r="L733" s="1">
        <v>0</v>
      </c>
      <c r="M733" s="7" t="s">
        <v>719</v>
      </c>
      <c r="N733" t="s">
        <v>301</v>
      </c>
      <c r="O733" s="168">
        <v>2</v>
      </c>
      <c r="P733">
        <v>2</v>
      </c>
      <c r="Q733">
        <v>1</v>
      </c>
      <c r="R733">
        <v>1</v>
      </c>
      <c r="S733">
        <v>1</v>
      </c>
      <c r="T733">
        <v>0</v>
      </c>
      <c r="U733">
        <v>0</v>
      </c>
      <c r="V733">
        <v>0</v>
      </c>
      <c r="W733">
        <v>0</v>
      </c>
      <c r="X733">
        <v>0</v>
      </c>
      <c r="Y733">
        <v>0</v>
      </c>
      <c r="Z733">
        <v>0</v>
      </c>
      <c r="AA733">
        <v>0</v>
      </c>
      <c r="AB733">
        <v>0</v>
      </c>
      <c r="AC733">
        <v>0</v>
      </c>
      <c r="AD733">
        <v>1</v>
      </c>
    </row>
    <row r="734" spans="1:30" x14ac:dyDescent="0.3">
      <c r="A734" t="s">
        <v>1361</v>
      </c>
      <c r="B734" t="s">
        <v>477</v>
      </c>
      <c r="C734" s="19" t="s">
        <v>322</v>
      </c>
      <c r="D734">
        <v>1</v>
      </c>
      <c r="E734">
        <v>19.682456999999999</v>
      </c>
      <c r="F734">
        <v>17.215166</v>
      </c>
      <c r="G734">
        <v>8.6999999999999993</v>
      </c>
      <c r="H734">
        <v>5.4615689999999999</v>
      </c>
      <c r="I734">
        <v>6.2449440000000003</v>
      </c>
      <c r="J734" s="1">
        <v>0</v>
      </c>
      <c r="K734" s="1">
        <v>180</v>
      </c>
      <c r="L734" s="1">
        <v>0</v>
      </c>
      <c r="M734" s="7" t="s">
        <v>10</v>
      </c>
      <c r="N734" t="s">
        <v>485</v>
      </c>
      <c r="O734" s="168">
        <v>2</v>
      </c>
      <c r="P734">
        <v>2</v>
      </c>
      <c r="Q734">
        <v>1</v>
      </c>
      <c r="R734">
        <v>0</v>
      </c>
      <c r="S734">
        <v>1</v>
      </c>
      <c r="T734">
        <v>0</v>
      </c>
      <c r="U734">
        <v>0</v>
      </c>
      <c r="V734">
        <v>0</v>
      </c>
      <c r="W734">
        <v>0</v>
      </c>
      <c r="X734">
        <v>0</v>
      </c>
      <c r="Y734">
        <v>0</v>
      </c>
      <c r="Z734">
        <v>0</v>
      </c>
      <c r="AA734">
        <v>0</v>
      </c>
      <c r="AB734">
        <v>0</v>
      </c>
      <c r="AC734">
        <v>0</v>
      </c>
      <c r="AD734">
        <v>1</v>
      </c>
    </row>
    <row r="735" spans="1:30" x14ac:dyDescent="0.3">
      <c r="A735" t="s">
        <v>1362</v>
      </c>
      <c r="B735" t="s">
        <v>883</v>
      </c>
      <c r="C735" s="19" t="s">
        <v>315</v>
      </c>
      <c r="D735">
        <v>1</v>
      </c>
      <c r="E735">
        <v>27.572887999999999</v>
      </c>
      <c r="F735">
        <v>12.731793</v>
      </c>
      <c r="G735">
        <v>5.8</v>
      </c>
      <c r="H735">
        <v>3.65</v>
      </c>
      <c r="I735">
        <v>2.9</v>
      </c>
      <c r="J735" s="1">
        <v>90</v>
      </c>
      <c r="K735" s="1">
        <v>-30</v>
      </c>
      <c r="L735" s="1">
        <v>0</v>
      </c>
      <c r="M735" s="7" t="s">
        <v>702</v>
      </c>
      <c r="N735" t="s">
        <v>301</v>
      </c>
      <c r="O735" s="168">
        <v>2</v>
      </c>
      <c r="P735">
        <v>2</v>
      </c>
      <c r="Q735">
        <v>1</v>
      </c>
      <c r="R735">
        <v>1</v>
      </c>
      <c r="S735">
        <v>1</v>
      </c>
      <c r="T735">
        <v>0</v>
      </c>
      <c r="U735">
        <v>0</v>
      </c>
      <c r="V735">
        <v>0</v>
      </c>
      <c r="W735">
        <v>0</v>
      </c>
      <c r="X735">
        <v>0</v>
      </c>
      <c r="Y735">
        <v>0</v>
      </c>
      <c r="Z735">
        <v>0</v>
      </c>
      <c r="AA735">
        <v>0</v>
      </c>
      <c r="AB735">
        <v>0</v>
      </c>
      <c r="AC735">
        <v>0</v>
      </c>
      <c r="AD735">
        <v>1</v>
      </c>
    </row>
    <row r="736" spans="1:30" x14ac:dyDescent="0.3">
      <c r="A736" t="s">
        <v>1363</v>
      </c>
      <c r="B736" t="s">
        <v>883</v>
      </c>
      <c r="C736" s="19" t="s">
        <v>228</v>
      </c>
      <c r="D736">
        <v>1</v>
      </c>
      <c r="E736">
        <v>30.733879999999999</v>
      </c>
      <c r="F736">
        <v>10.906793</v>
      </c>
      <c r="G736">
        <v>5.8</v>
      </c>
      <c r="H736">
        <v>1.2250000000000001</v>
      </c>
      <c r="I736">
        <v>2.9</v>
      </c>
      <c r="J736" s="1">
        <v>90</v>
      </c>
      <c r="K736" s="1">
        <v>-120</v>
      </c>
      <c r="L736" s="1">
        <v>0</v>
      </c>
      <c r="M736" s="7" t="s">
        <v>426</v>
      </c>
      <c r="N736" t="s">
        <v>306</v>
      </c>
      <c r="O736" s="168">
        <v>2</v>
      </c>
      <c r="P736">
        <v>2</v>
      </c>
      <c r="Q736">
        <v>1</v>
      </c>
      <c r="R736">
        <v>1</v>
      </c>
      <c r="S736">
        <v>1</v>
      </c>
      <c r="T736">
        <v>0</v>
      </c>
      <c r="U736">
        <v>0</v>
      </c>
      <c r="V736">
        <v>0</v>
      </c>
      <c r="W736">
        <v>0</v>
      </c>
      <c r="X736">
        <v>0</v>
      </c>
      <c r="Y736">
        <v>0</v>
      </c>
      <c r="Z736">
        <v>0</v>
      </c>
      <c r="AA736">
        <v>0</v>
      </c>
      <c r="AB736">
        <v>0</v>
      </c>
      <c r="AC736">
        <v>0</v>
      </c>
      <c r="AD736">
        <v>1</v>
      </c>
    </row>
    <row r="737" spans="1:30" x14ac:dyDescent="0.3">
      <c r="A737" t="s">
        <v>1364</v>
      </c>
      <c r="B737" t="s">
        <v>883</v>
      </c>
      <c r="C737" s="19" t="s">
        <v>308</v>
      </c>
      <c r="D737">
        <v>1</v>
      </c>
      <c r="E737">
        <v>29.508880000000001</v>
      </c>
      <c r="F737">
        <v>8.785031</v>
      </c>
      <c r="G737">
        <v>5.8</v>
      </c>
      <c r="H737">
        <v>3.152412</v>
      </c>
      <c r="I737">
        <v>2.8367170000000002</v>
      </c>
      <c r="J737" s="1">
        <v>180</v>
      </c>
      <c r="K737" s="1">
        <v>180</v>
      </c>
      <c r="L737" s="1">
        <v>0</v>
      </c>
      <c r="M737" s="7" t="s">
        <v>424</v>
      </c>
      <c r="N737" t="s">
        <v>324</v>
      </c>
      <c r="O737" s="168">
        <v>2</v>
      </c>
      <c r="P737">
        <v>2</v>
      </c>
      <c r="Q737">
        <v>1</v>
      </c>
      <c r="R737">
        <v>1</v>
      </c>
      <c r="S737">
        <v>1</v>
      </c>
      <c r="T737">
        <v>0</v>
      </c>
      <c r="U737">
        <v>0</v>
      </c>
      <c r="V737">
        <v>0</v>
      </c>
      <c r="W737">
        <v>0</v>
      </c>
      <c r="X737">
        <v>0</v>
      </c>
      <c r="Y737">
        <v>0</v>
      </c>
      <c r="Z737">
        <v>0</v>
      </c>
      <c r="AA737">
        <v>0</v>
      </c>
      <c r="AB737">
        <v>0</v>
      </c>
      <c r="AC737">
        <v>0</v>
      </c>
      <c r="AD737">
        <v>1</v>
      </c>
    </row>
    <row r="738" spans="1:30" x14ac:dyDescent="0.3">
      <c r="A738" t="s">
        <v>1365</v>
      </c>
      <c r="B738" t="s">
        <v>883</v>
      </c>
      <c r="C738" s="19" t="s">
        <v>228</v>
      </c>
      <c r="D738">
        <v>1</v>
      </c>
      <c r="E738">
        <v>29.508880000000001</v>
      </c>
      <c r="F738">
        <v>8.785031</v>
      </c>
      <c r="G738">
        <v>5.8</v>
      </c>
      <c r="H738">
        <v>1.2250000000000001</v>
      </c>
      <c r="I738">
        <v>2.9</v>
      </c>
      <c r="J738" s="1">
        <v>90</v>
      </c>
      <c r="K738" s="1">
        <v>60</v>
      </c>
      <c r="L738" s="1">
        <v>0</v>
      </c>
      <c r="M738" s="7" t="s">
        <v>747</v>
      </c>
      <c r="N738" t="s">
        <v>306</v>
      </c>
      <c r="O738" s="168">
        <v>2</v>
      </c>
      <c r="P738">
        <v>2</v>
      </c>
      <c r="Q738">
        <v>1</v>
      </c>
      <c r="R738">
        <v>1</v>
      </c>
      <c r="S738">
        <v>1</v>
      </c>
      <c r="T738">
        <v>0</v>
      </c>
      <c r="U738">
        <v>0</v>
      </c>
      <c r="V738">
        <v>0</v>
      </c>
      <c r="W738">
        <v>0</v>
      </c>
      <c r="X738">
        <v>0</v>
      </c>
      <c r="Y738">
        <v>0</v>
      </c>
      <c r="Z738">
        <v>0</v>
      </c>
      <c r="AA738">
        <v>0</v>
      </c>
      <c r="AB738">
        <v>0</v>
      </c>
      <c r="AC738">
        <v>0</v>
      </c>
      <c r="AD738">
        <v>1</v>
      </c>
    </row>
    <row r="739" spans="1:30" x14ac:dyDescent="0.3">
      <c r="A739" t="s">
        <v>1366</v>
      </c>
      <c r="B739" t="s">
        <v>883</v>
      </c>
      <c r="C739" s="19" t="s">
        <v>335</v>
      </c>
      <c r="D739">
        <v>1</v>
      </c>
      <c r="E739">
        <v>27.572887999999999</v>
      </c>
      <c r="F739">
        <v>12.731793</v>
      </c>
      <c r="G739">
        <v>5.8</v>
      </c>
      <c r="H739">
        <v>2.4500000000000002</v>
      </c>
      <c r="I739">
        <v>2.9</v>
      </c>
      <c r="J739" s="1">
        <v>90</v>
      </c>
      <c r="K739" s="1">
        <v>-120</v>
      </c>
      <c r="L739" s="1">
        <v>0</v>
      </c>
      <c r="M739" s="7" t="s">
        <v>482</v>
      </c>
      <c r="N739" t="s">
        <v>301</v>
      </c>
      <c r="O739" s="168">
        <v>2</v>
      </c>
      <c r="P739">
        <v>2</v>
      </c>
      <c r="Q739">
        <v>1</v>
      </c>
      <c r="R739">
        <v>1</v>
      </c>
      <c r="S739">
        <v>1</v>
      </c>
      <c r="T739">
        <v>0</v>
      </c>
      <c r="U739">
        <v>0</v>
      </c>
      <c r="V739">
        <v>0</v>
      </c>
      <c r="W739">
        <v>0</v>
      </c>
      <c r="X739">
        <v>0</v>
      </c>
      <c r="Y739">
        <v>0</v>
      </c>
      <c r="Z739">
        <v>0</v>
      </c>
      <c r="AA739">
        <v>0</v>
      </c>
      <c r="AB739">
        <v>0</v>
      </c>
      <c r="AC739">
        <v>0</v>
      </c>
      <c r="AD739">
        <v>1</v>
      </c>
    </row>
    <row r="740" spans="1:30" x14ac:dyDescent="0.3">
      <c r="A740" t="s">
        <v>1368</v>
      </c>
      <c r="B740" t="s">
        <v>883</v>
      </c>
      <c r="C740" s="19" t="s">
        <v>299</v>
      </c>
      <c r="D740">
        <v>1</v>
      </c>
      <c r="E740">
        <v>29.508880000000001</v>
      </c>
      <c r="F740">
        <v>8.785031</v>
      </c>
      <c r="G740">
        <v>5.8</v>
      </c>
      <c r="H740">
        <v>3.65</v>
      </c>
      <c r="I740">
        <v>2.9</v>
      </c>
      <c r="J740" s="1">
        <v>90</v>
      </c>
      <c r="K740" s="1">
        <v>150</v>
      </c>
      <c r="L740" s="1">
        <v>0</v>
      </c>
      <c r="M740" s="7" t="s">
        <v>606</v>
      </c>
      <c r="N740" t="s">
        <v>301</v>
      </c>
      <c r="O740" s="168">
        <v>2</v>
      </c>
      <c r="P740">
        <v>2</v>
      </c>
      <c r="Q740">
        <v>1</v>
      </c>
      <c r="R740">
        <v>1</v>
      </c>
      <c r="S740">
        <v>1</v>
      </c>
      <c r="T740">
        <v>0</v>
      </c>
      <c r="U740">
        <v>0</v>
      </c>
      <c r="V740">
        <v>0</v>
      </c>
      <c r="W740">
        <v>0</v>
      </c>
      <c r="X740">
        <v>0</v>
      </c>
      <c r="Y740">
        <v>0</v>
      </c>
      <c r="Z740">
        <v>0</v>
      </c>
      <c r="AA740">
        <v>0</v>
      </c>
      <c r="AB740">
        <v>0</v>
      </c>
      <c r="AC740">
        <v>0</v>
      </c>
      <c r="AD740">
        <v>1</v>
      </c>
    </row>
    <row r="741" spans="1:30" x14ac:dyDescent="0.3">
      <c r="A741" t="s">
        <v>1369</v>
      </c>
      <c r="B741" t="s">
        <v>883</v>
      </c>
      <c r="C741" s="19" t="s">
        <v>322</v>
      </c>
      <c r="D741">
        <v>1</v>
      </c>
      <c r="E741">
        <v>27.572887999999999</v>
      </c>
      <c r="F741">
        <v>12.731793</v>
      </c>
      <c r="G741">
        <v>8.6999999999999993</v>
      </c>
      <c r="H741">
        <v>3.152412</v>
      </c>
      <c r="I741">
        <v>2.8367170000000002</v>
      </c>
      <c r="J741" s="1">
        <v>0</v>
      </c>
      <c r="K741" s="1">
        <v>180</v>
      </c>
      <c r="L741" s="1">
        <v>0</v>
      </c>
      <c r="M741" s="7" t="s">
        <v>10</v>
      </c>
      <c r="N741" t="s">
        <v>485</v>
      </c>
      <c r="O741" s="168">
        <v>2</v>
      </c>
      <c r="P741">
        <v>2</v>
      </c>
      <c r="Q741">
        <v>1</v>
      </c>
      <c r="R741">
        <v>0</v>
      </c>
      <c r="S741">
        <v>1</v>
      </c>
      <c r="T741">
        <v>0</v>
      </c>
      <c r="U741">
        <v>0</v>
      </c>
      <c r="V741">
        <v>0</v>
      </c>
      <c r="W741">
        <v>0</v>
      </c>
      <c r="X741">
        <v>0</v>
      </c>
      <c r="Y741">
        <v>0</v>
      </c>
      <c r="Z741">
        <v>0</v>
      </c>
      <c r="AA741">
        <v>0</v>
      </c>
      <c r="AB741">
        <v>0</v>
      </c>
      <c r="AC741">
        <v>0</v>
      </c>
      <c r="AD741">
        <v>1</v>
      </c>
    </row>
    <row r="742" spans="1:30" x14ac:dyDescent="0.3">
      <c r="A742" t="s">
        <v>1370</v>
      </c>
      <c r="B742" t="s">
        <v>390</v>
      </c>
      <c r="C742" s="19" t="s">
        <v>308</v>
      </c>
      <c r="D742">
        <v>1</v>
      </c>
      <c r="E742">
        <v>25.227985</v>
      </c>
      <c r="F742">
        <v>16.770302000000001</v>
      </c>
      <c r="G742">
        <v>5.8</v>
      </c>
      <c r="H742">
        <v>1.9502489999999999</v>
      </c>
      <c r="I742">
        <v>1.599796</v>
      </c>
      <c r="J742" s="1">
        <v>0</v>
      </c>
      <c r="K742" s="1">
        <v>180</v>
      </c>
      <c r="L742" s="1">
        <v>0</v>
      </c>
      <c r="M742" s="7" t="s">
        <v>380</v>
      </c>
      <c r="N742" t="s">
        <v>324</v>
      </c>
      <c r="O742" s="168">
        <v>2</v>
      </c>
      <c r="P742">
        <v>2</v>
      </c>
      <c r="Q742">
        <v>1</v>
      </c>
      <c r="R742">
        <v>1</v>
      </c>
      <c r="S742">
        <v>1</v>
      </c>
      <c r="T742">
        <v>0</v>
      </c>
      <c r="U742">
        <v>0</v>
      </c>
      <c r="V742">
        <v>0</v>
      </c>
      <c r="W742">
        <v>0</v>
      </c>
      <c r="X742">
        <v>0</v>
      </c>
      <c r="Y742">
        <v>0</v>
      </c>
      <c r="Z742">
        <v>0</v>
      </c>
      <c r="AA742">
        <v>0</v>
      </c>
      <c r="AB742">
        <v>0</v>
      </c>
      <c r="AC742">
        <v>0</v>
      </c>
      <c r="AD742">
        <v>1</v>
      </c>
    </row>
    <row r="743" spans="1:30" x14ac:dyDescent="0.3">
      <c r="A743" t="s">
        <v>1371</v>
      </c>
      <c r="B743" t="s">
        <v>390</v>
      </c>
      <c r="C743" s="19" t="s">
        <v>228</v>
      </c>
      <c r="D743">
        <v>1</v>
      </c>
      <c r="E743">
        <v>27.479651</v>
      </c>
      <c r="F743">
        <v>15.470302</v>
      </c>
      <c r="G743">
        <v>5.8</v>
      </c>
      <c r="H743">
        <v>1.2</v>
      </c>
      <c r="I743">
        <v>2.9</v>
      </c>
      <c r="J743" s="1">
        <v>90</v>
      </c>
      <c r="K743" s="1">
        <v>-120</v>
      </c>
      <c r="L743" s="1">
        <v>0</v>
      </c>
      <c r="M743" s="7" t="s">
        <v>482</v>
      </c>
      <c r="N743" t="s">
        <v>306</v>
      </c>
      <c r="O743" s="168">
        <v>2</v>
      </c>
      <c r="P743">
        <v>2</v>
      </c>
      <c r="Q743">
        <v>1</v>
      </c>
      <c r="R743">
        <v>1</v>
      </c>
      <c r="S743">
        <v>1</v>
      </c>
      <c r="T743">
        <v>0</v>
      </c>
      <c r="U743">
        <v>0</v>
      </c>
      <c r="V743">
        <v>0</v>
      </c>
      <c r="W743">
        <v>0</v>
      </c>
      <c r="X743">
        <v>0</v>
      </c>
      <c r="Y743">
        <v>0</v>
      </c>
      <c r="Z743">
        <v>0</v>
      </c>
      <c r="AA743">
        <v>0</v>
      </c>
      <c r="AB743">
        <v>0</v>
      </c>
      <c r="AC743">
        <v>0</v>
      </c>
      <c r="AD743">
        <v>1</v>
      </c>
    </row>
    <row r="744" spans="1:30" x14ac:dyDescent="0.3">
      <c r="A744" t="s">
        <v>1372</v>
      </c>
      <c r="B744" t="s">
        <v>390</v>
      </c>
      <c r="C744" s="19" t="s">
        <v>299</v>
      </c>
      <c r="D744">
        <v>1</v>
      </c>
      <c r="E744">
        <v>26.879650999999999</v>
      </c>
      <c r="F744">
        <v>14.431072</v>
      </c>
      <c r="G744">
        <v>5.8</v>
      </c>
      <c r="H744">
        <v>2.6</v>
      </c>
      <c r="I744">
        <v>2.9</v>
      </c>
      <c r="J744" s="1">
        <v>90</v>
      </c>
      <c r="K744" s="1">
        <v>150</v>
      </c>
      <c r="L744" s="1">
        <v>0</v>
      </c>
      <c r="M744" s="7" t="s">
        <v>473</v>
      </c>
      <c r="N744" t="s">
        <v>301</v>
      </c>
      <c r="O744" s="168">
        <v>2</v>
      </c>
      <c r="P744">
        <v>2</v>
      </c>
      <c r="Q744">
        <v>1</v>
      </c>
      <c r="R744">
        <v>1</v>
      </c>
      <c r="S744">
        <v>1</v>
      </c>
      <c r="T744">
        <v>0</v>
      </c>
      <c r="U744">
        <v>0</v>
      </c>
      <c r="V744">
        <v>0</v>
      </c>
      <c r="W744">
        <v>0</v>
      </c>
      <c r="X744">
        <v>0</v>
      </c>
      <c r="Y744">
        <v>0</v>
      </c>
      <c r="Z744">
        <v>0</v>
      </c>
      <c r="AA744">
        <v>0</v>
      </c>
      <c r="AB744">
        <v>0</v>
      </c>
      <c r="AC744">
        <v>0</v>
      </c>
      <c r="AD744">
        <v>1</v>
      </c>
    </row>
    <row r="745" spans="1:30" x14ac:dyDescent="0.3">
      <c r="A745" t="s">
        <v>1373</v>
      </c>
      <c r="B745" t="s">
        <v>390</v>
      </c>
      <c r="C745" s="19" t="s">
        <v>335</v>
      </c>
      <c r="D745">
        <v>1</v>
      </c>
      <c r="E745">
        <v>24.627984999999999</v>
      </c>
      <c r="F745">
        <v>15.731071999999999</v>
      </c>
      <c r="G745">
        <v>5.8</v>
      </c>
      <c r="H745">
        <v>1.2</v>
      </c>
      <c r="I745">
        <v>2.9</v>
      </c>
      <c r="J745" s="1">
        <v>90</v>
      </c>
      <c r="K745" s="1">
        <v>60</v>
      </c>
      <c r="L745" s="1">
        <v>0</v>
      </c>
      <c r="M745" s="7" t="s">
        <v>475</v>
      </c>
      <c r="N745" t="s">
        <v>301</v>
      </c>
      <c r="O745" s="168">
        <v>2</v>
      </c>
      <c r="P745">
        <v>2</v>
      </c>
      <c r="Q745">
        <v>1</v>
      </c>
      <c r="R745">
        <v>1</v>
      </c>
      <c r="S745">
        <v>1</v>
      </c>
      <c r="T745">
        <v>0</v>
      </c>
      <c r="U745">
        <v>0</v>
      </c>
      <c r="V745">
        <v>0</v>
      </c>
      <c r="W745">
        <v>0</v>
      </c>
      <c r="X745">
        <v>0</v>
      </c>
      <c r="Y745">
        <v>0</v>
      </c>
      <c r="Z745">
        <v>0</v>
      </c>
      <c r="AA745">
        <v>0</v>
      </c>
      <c r="AB745">
        <v>0</v>
      </c>
      <c r="AC745">
        <v>0</v>
      </c>
      <c r="AD745">
        <v>1</v>
      </c>
    </row>
    <row r="746" spans="1:30" x14ac:dyDescent="0.3">
      <c r="A746" t="s">
        <v>1374</v>
      </c>
      <c r="B746" t="s">
        <v>390</v>
      </c>
      <c r="C746" s="19" t="s">
        <v>315</v>
      </c>
      <c r="D746">
        <v>1</v>
      </c>
      <c r="E746">
        <v>25.227985</v>
      </c>
      <c r="F746">
        <v>16.770302000000001</v>
      </c>
      <c r="G746">
        <v>5.8</v>
      </c>
      <c r="H746">
        <v>2.6</v>
      </c>
      <c r="I746">
        <v>2.9</v>
      </c>
      <c r="J746" s="1">
        <v>90</v>
      </c>
      <c r="K746" s="1">
        <v>-30</v>
      </c>
      <c r="L746" s="1">
        <v>0</v>
      </c>
      <c r="M746" s="7" t="s">
        <v>475</v>
      </c>
      <c r="N746" t="s">
        <v>301</v>
      </c>
      <c r="O746" s="168">
        <v>2</v>
      </c>
      <c r="P746">
        <v>2</v>
      </c>
      <c r="Q746">
        <v>1</v>
      </c>
      <c r="R746">
        <v>1</v>
      </c>
      <c r="S746">
        <v>1</v>
      </c>
      <c r="T746">
        <v>0</v>
      </c>
      <c r="U746">
        <v>0</v>
      </c>
      <c r="V746">
        <v>0</v>
      </c>
      <c r="W746">
        <v>0</v>
      </c>
      <c r="X746">
        <v>0</v>
      </c>
      <c r="Y746">
        <v>0</v>
      </c>
      <c r="Z746">
        <v>0</v>
      </c>
      <c r="AA746">
        <v>0</v>
      </c>
      <c r="AB746">
        <v>0</v>
      </c>
      <c r="AC746">
        <v>0</v>
      </c>
      <c r="AD746">
        <v>1</v>
      </c>
    </row>
    <row r="747" spans="1:30" x14ac:dyDescent="0.3">
      <c r="A747" t="s">
        <v>1376</v>
      </c>
      <c r="B747" t="s">
        <v>390</v>
      </c>
      <c r="C747" s="19" t="s">
        <v>322</v>
      </c>
      <c r="D747">
        <v>1</v>
      </c>
      <c r="E747">
        <v>25.227985</v>
      </c>
      <c r="F747">
        <v>16.770302000000001</v>
      </c>
      <c r="G747">
        <v>8.6999999999999993</v>
      </c>
      <c r="H747">
        <v>1.9502489999999999</v>
      </c>
      <c r="I747">
        <v>1.599796</v>
      </c>
      <c r="J747" s="1">
        <v>0</v>
      </c>
      <c r="K747" s="1">
        <v>180</v>
      </c>
      <c r="L747" s="1">
        <v>0</v>
      </c>
      <c r="M747" s="7" t="s">
        <v>10</v>
      </c>
      <c r="N747" t="s">
        <v>485</v>
      </c>
      <c r="O747" s="168">
        <v>2</v>
      </c>
      <c r="P747">
        <v>2</v>
      </c>
      <c r="Q747">
        <v>1</v>
      </c>
      <c r="R747">
        <v>0</v>
      </c>
      <c r="S747">
        <v>1</v>
      </c>
      <c r="T747">
        <v>0</v>
      </c>
      <c r="U747">
        <v>0</v>
      </c>
      <c r="V747">
        <v>0</v>
      </c>
      <c r="W747">
        <v>0</v>
      </c>
      <c r="X747">
        <v>0</v>
      </c>
      <c r="Y747">
        <v>0</v>
      </c>
      <c r="Z747">
        <v>0</v>
      </c>
      <c r="AA747">
        <v>0</v>
      </c>
      <c r="AB747">
        <v>0</v>
      </c>
      <c r="AC747">
        <v>0</v>
      </c>
      <c r="AD747">
        <v>1</v>
      </c>
    </row>
    <row r="748" spans="1:30" x14ac:dyDescent="0.3">
      <c r="A748" t="s">
        <v>1377</v>
      </c>
      <c r="B748" t="s">
        <v>487</v>
      </c>
      <c r="C748" s="19" t="s">
        <v>335</v>
      </c>
      <c r="D748">
        <v>1</v>
      </c>
      <c r="E748">
        <v>22.182472000000001</v>
      </c>
      <c r="F748">
        <v>12.495319</v>
      </c>
      <c r="G748">
        <v>5.8</v>
      </c>
      <c r="H748">
        <v>1.325</v>
      </c>
      <c r="I748">
        <v>2.9</v>
      </c>
      <c r="J748" s="1">
        <v>90</v>
      </c>
      <c r="K748" s="1">
        <v>60</v>
      </c>
      <c r="L748" s="1">
        <v>0</v>
      </c>
      <c r="M748" s="7" t="s">
        <v>477</v>
      </c>
      <c r="N748" t="s">
        <v>301</v>
      </c>
      <c r="O748" s="168">
        <v>2</v>
      </c>
      <c r="P748">
        <v>2</v>
      </c>
      <c r="Q748">
        <v>1</v>
      </c>
      <c r="R748">
        <v>1</v>
      </c>
      <c r="S748">
        <v>1</v>
      </c>
      <c r="T748">
        <v>0</v>
      </c>
      <c r="U748">
        <v>0</v>
      </c>
      <c r="V748">
        <v>0</v>
      </c>
      <c r="W748">
        <v>0</v>
      </c>
      <c r="X748">
        <v>0</v>
      </c>
      <c r="Y748">
        <v>0</v>
      </c>
      <c r="Z748">
        <v>0</v>
      </c>
      <c r="AA748">
        <v>0</v>
      </c>
      <c r="AB748">
        <v>0</v>
      </c>
      <c r="AC748">
        <v>0</v>
      </c>
      <c r="AD748">
        <v>1</v>
      </c>
    </row>
    <row r="749" spans="1:30" x14ac:dyDescent="0.3">
      <c r="A749" t="s">
        <v>1379</v>
      </c>
      <c r="B749" t="s">
        <v>487</v>
      </c>
      <c r="C749" s="19" t="s">
        <v>308</v>
      </c>
      <c r="D749">
        <v>1</v>
      </c>
      <c r="E749">
        <v>22.844971999999999</v>
      </c>
      <c r="F749">
        <v>13.642803000000001</v>
      </c>
      <c r="G749">
        <v>5.8</v>
      </c>
      <c r="H749">
        <v>2.2576100000000001</v>
      </c>
      <c r="I749">
        <v>1.819402</v>
      </c>
      <c r="J749" s="1">
        <v>0</v>
      </c>
      <c r="K749" s="1">
        <v>180</v>
      </c>
      <c r="L749" s="1">
        <v>0</v>
      </c>
      <c r="M749" s="7" t="s">
        <v>499</v>
      </c>
      <c r="N749" t="s">
        <v>324</v>
      </c>
      <c r="O749" s="168">
        <v>2</v>
      </c>
      <c r="P749">
        <v>2</v>
      </c>
      <c r="Q749">
        <v>1</v>
      </c>
      <c r="R749">
        <v>1</v>
      </c>
      <c r="S749">
        <v>1</v>
      </c>
      <c r="T749">
        <v>0</v>
      </c>
      <c r="U749">
        <v>0</v>
      </c>
      <c r="V749">
        <v>0</v>
      </c>
      <c r="W749">
        <v>0</v>
      </c>
      <c r="X749">
        <v>0</v>
      </c>
      <c r="Y749">
        <v>0</v>
      </c>
      <c r="Z749">
        <v>0</v>
      </c>
      <c r="AA749">
        <v>0</v>
      </c>
      <c r="AB749">
        <v>0</v>
      </c>
      <c r="AC749">
        <v>0</v>
      </c>
      <c r="AD749">
        <v>1</v>
      </c>
    </row>
    <row r="750" spans="1:30" x14ac:dyDescent="0.3">
      <c r="A750" t="s">
        <v>1380</v>
      </c>
      <c r="B750" t="s">
        <v>487</v>
      </c>
      <c r="C750" s="19" t="s">
        <v>228</v>
      </c>
      <c r="D750">
        <v>1</v>
      </c>
      <c r="E750">
        <v>24.867151</v>
      </c>
      <c r="F750">
        <v>10.945319</v>
      </c>
      <c r="G750">
        <v>5.8</v>
      </c>
      <c r="H750">
        <v>0.45</v>
      </c>
      <c r="I750">
        <v>2.9</v>
      </c>
      <c r="J750" s="1">
        <v>90</v>
      </c>
      <c r="K750" s="1">
        <v>60</v>
      </c>
      <c r="L750" s="1">
        <v>0</v>
      </c>
      <c r="M750" s="7" t="s">
        <v>606</v>
      </c>
      <c r="N750" t="s">
        <v>306</v>
      </c>
      <c r="O750" s="168">
        <v>2</v>
      </c>
      <c r="P750">
        <v>2</v>
      </c>
      <c r="Q750">
        <v>1</v>
      </c>
      <c r="R750">
        <v>1</v>
      </c>
      <c r="S750">
        <v>1</v>
      </c>
      <c r="T750">
        <v>0</v>
      </c>
      <c r="U750">
        <v>0</v>
      </c>
      <c r="V750">
        <v>0</v>
      </c>
      <c r="W750">
        <v>0</v>
      </c>
      <c r="X750">
        <v>0</v>
      </c>
      <c r="Y750">
        <v>0</v>
      </c>
      <c r="Z750">
        <v>0</v>
      </c>
      <c r="AA750">
        <v>0</v>
      </c>
      <c r="AB750">
        <v>0</v>
      </c>
      <c r="AC750">
        <v>0</v>
      </c>
      <c r="AD750">
        <v>1</v>
      </c>
    </row>
    <row r="751" spans="1:30" x14ac:dyDescent="0.3">
      <c r="A751" t="s">
        <v>1381</v>
      </c>
      <c r="B751" t="s">
        <v>487</v>
      </c>
      <c r="C751" s="19" t="s">
        <v>299</v>
      </c>
      <c r="D751">
        <v>1</v>
      </c>
      <c r="E751">
        <v>24.867151</v>
      </c>
      <c r="F751">
        <v>10.945319</v>
      </c>
      <c r="G751">
        <v>5.8</v>
      </c>
      <c r="H751">
        <v>3.1</v>
      </c>
      <c r="I751">
        <v>2.9</v>
      </c>
      <c r="J751" s="1">
        <v>90</v>
      </c>
      <c r="K751" s="1">
        <v>150</v>
      </c>
      <c r="L751" s="1">
        <v>0</v>
      </c>
      <c r="M751" s="7" t="s">
        <v>774</v>
      </c>
      <c r="N751" t="s">
        <v>301</v>
      </c>
      <c r="O751" s="168">
        <v>2</v>
      </c>
      <c r="P751">
        <v>2</v>
      </c>
      <c r="Q751">
        <v>1</v>
      </c>
      <c r="R751">
        <v>1</v>
      </c>
      <c r="S751">
        <v>1</v>
      </c>
      <c r="T751">
        <v>0</v>
      </c>
      <c r="U751">
        <v>0</v>
      </c>
      <c r="V751">
        <v>0</v>
      </c>
      <c r="W751">
        <v>0</v>
      </c>
      <c r="X751">
        <v>0</v>
      </c>
      <c r="Y751">
        <v>0</v>
      </c>
      <c r="Z751">
        <v>0</v>
      </c>
      <c r="AA751">
        <v>0</v>
      </c>
      <c r="AB751">
        <v>0</v>
      </c>
      <c r="AC751">
        <v>0</v>
      </c>
      <c r="AD751">
        <v>1</v>
      </c>
    </row>
    <row r="752" spans="1:30" x14ac:dyDescent="0.3">
      <c r="A752" t="s">
        <v>1382</v>
      </c>
      <c r="B752" t="s">
        <v>487</v>
      </c>
      <c r="C752" s="19" t="s">
        <v>315</v>
      </c>
      <c r="D752">
        <v>1</v>
      </c>
      <c r="E752">
        <v>22.844971999999999</v>
      </c>
      <c r="F752">
        <v>13.642803000000001</v>
      </c>
      <c r="G752">
        <v>5.8</v>
      </c>
      <c r="H752">
        <v>3.1</v>
      </c>
      <c r="I752">
        <v>2.9</v>
      </c>
      <c r="J752" s="1">
        <v>90</v>
      </c>
      <c r="K752" s="1">
        <v>-30</v>
      </c>
      <c r="L752" s="1">
        <v>0</v>
      </c>
      <c r="M752" s="7" t="s">
        <v>473</v>
      </c>
      <c r="N752" t="s">
        <v>301</v>
      </c>
      <c r="O752" s="168">
        <v>2</v>
      </c>
      <c r="P752">
        <v>2</v>
      </c>
      <c r="Q752">
        <v>1</v>
      </c>
      <c r="R752">
        <v>1</v>
      </c>
      <c r="S752">
        <v>1</v>
      </c>
      <c r="T752">
        <v>0</v>
      </c>
      <c r="U752">
        <v>0</v>
      </c>
      <c r="V752">
        <v>0</v>
      </c>
      <c r="W752">
        <v>0</v>
      </c>
      <c r="X752">
        <v>0</v>
      </c>
      <c r="Y752">
        <v>0</v>
      </c>
      <c r="Z752">
        <v>0</v>
      </c>
      <c r="AA752">
        <v>0</v>
      </c>
      <c r="AB752">
        <v>0</v>
      </c>
      <c r="AC752">
        <v>0</v>
      </c>
      <c r="AD752">
        <v>1</v>
      </c>
    </row>
    <row r="753" spans="1:30" x14ac:dyDescent="0.3">
      <c r="A753" t="s">
        <v>1383</v>
      </c>
      <c r="B753" t="s">
        <v>487</v>
      </c>
      <c r="C753" s="19" t="s">
        <v>228</v>
      </c>
      <c r="D753">
        <v>1</v>
      </c>
      <c r="E753">
        <v>25.529651000000001</v>
      </c>
      <c r="F753">
        <v>12.092803</v>
      </c>
      <c r="G753">
        <v>5.8</v>
      </c>
      <c r="H753">
        <v>0.875</v>
      </c>
      <c r="I753">
        <v>2.9</v>
      </c>
      <c r="J753" s="1">
        <v>90</v>
      </c>
      <c r="K753" s="1">
        <v>-120</v>
      </c>
      <c r="L753" s="1">
        <v>0</v>
      </c>
      <c r="M753" s="7" t="s">
        <v>482</v>
      </c>
      <c r="N753" t="s">
        <v>306</v>
      </c>
      <c r="O753" s="168">
        <v>2</v>
      </c>
      <c r="P753">
        <v>2</v>
      </c>
      <c r="Q753">
        <v>1</v>
      </c>
      <c r="R753">
        <v>1</v>
      </c>
      <c r="S753">
        <v>1</v>
      </c>
      <c r="T753">
        <v>0</v>
      </c>
      <c r="U753">
        <v>0</v>
      </c>
      <c r="V753">
        <v>0</v>
      </c>
      <c r="W753">
        <v>0</v>
      </c>
      <c r="X753">
        <v>0</v>
      </c>
      <c r="Y753">
        <v>0</v>
      </c>
      <c r="Z753">
        <v>0</v>
      </c>
      <c r="AA753">
        <v>0</v>
      </c>
      <c r="AB753">
        <v>0</v>
      </c>
      <c r="AC753">
        <v>0</v>
      </c>
      <c r="AD753">
        <v>1</v>
      </c>
    </row>
    <row r="754" spans="1:30" x14ac:dyDescent="0.3">
      <c r="A754" t="s">
        <v>1384</v>
      </c>
      <c r="B754" t="s">
        <v>487</v>
      </c>
      <c r="C754" s="19" t="s">
        <v>322</v>
      </c>
      <c r="D754">
        <v>1</v>
      </c>
      <c r="E754">
        <v>22.844971999999999</v>
      </c>
      <c r="F754">
        <v>13.642803000000001</v>
      </c>
      <c r="G754">
        <v>8.6999999999999993</v>
      </c>
      <c r="H754">
        <v>2.2576100000000001</v>
      </c>
      <c r="I754">
        <v>1.819402</v>
      </c>
      <c r="J754" s="1">
        <v>0</v>
      </c>
      <c r="K754" s="1">
        <v>180</v>
      </c>
      <c r="L754" s="1">
        <v>0</v>
      </c>
      <c r="M754" s="7" t="s">
        <v>10</v>
      </c>
      <c r="N754" t="s">
        <v>485</v>
      </c>
      <c r="O754" s="168">
        <v>2</v>
      </c>
      <c r="P754">
        <v>2</v>
      </c>
      <c r="Q754">
        <v>1</v>
      </c>
      <c r="R754">
        <v>0</v>
      </c>
      <c r="S754">
        <v>1</v>
      </c>
      <c r="T754">
        <v>0</v>
      </c>
      <c r="U754">
        <v>0</v>
      </c>
      <c r="V754">
        <v>0</v>
      </c>
      <c r="W754">
        <v>0</v>
      </c>
      <c r="X754">
        <v>0</v>
      </c>
      <c r="Y754">
        <v>0</v>
      </c>
      <c r="Z754">
        <v>0</v>
      </c>
      <c r="AA754">
        <v>0</v>
      </c>
      <c r="AB754">
        <v>0</v>
      </c>
      <c r="AC754">
        <v>0</v>
      </c>
      <c r="AD754">
        <v>1</v>
      </c>
    </row>
    <row r="755" spans="1:30" x14ac:dyDescent="0.3">
      <c r="A755" t="s">
        <v>1385</v>
      </c>
      <c r="B755" t="s">
        <v>722</v>
      </c>
      <c r="C755" s="19" t="s">
        <v>228</v>
      </c>
      <c r="D755">
        <v>1</v>
      </c>
      <c r="E755">
        <v>16.283580000000001</v>
      </c>
      <c r="F755">
        <v>21.328139</v>
      </c>
      <c r="G755">
        <v>5.8</v>
      </c>
      <c r="H755">
        <v>1.75</v>
      </c>
      <c r="I755">
        <v>2.9</v>
      </c>
      <c r="J755" s="1">
        <v>90</v>
      </c>
      <c r="K755" s="1">
        <v>-120</v>
      </c>
      <c r="L755" s="1">
        <v>0</v>
      </c>
      <c r="M755" s="7" t="s">
        <v>710</v>
      </c>
      <c r="N755" t="s">
        <v>301</v>
      </c>
      <c r="O755" s="168">
        <v>2</v>
      </c>
      <c r="P755">
        <v>2</v>
      </c>
      <c r="Q755">
        <v>1</v>
      </c>
      <c r="R755">
        <v>1</v>
      </c>
      <c r="S755">
        <v>1</v>
      </c>
      <c r="T755">
        <v>0</v>
      </c>
      <c r="U755">
        <v>0</v>
      </c>
      <c r="V755">
        <v>0</v>
      </c>
      <c r="W755">
        <v>0</v>
      </c>
      <c r="X755">
        <v>0</v>
      </c>
      <c r="Y755">
        <v>0</v>
      </c>
      <c r="Z755">
        <v>0</v>
      </c>
      <c r="AA755">
        <v>0</v>
      </c>
      <c r="AB755">
        <v>0</v>
      </c>
      <c r="AC755">
        <v>0</v>
      </c>
      <c r="AD755">
        <v>1</v>
      </c>
    </row>
    <row r="756" spans="1:30" x14ac:dyDescent="0.3">
      <c r="A756" t="s">
        <v>1387</v>
      </c>
      <c r="B756" t="s">
        <v>722</v>
      </c>
      <c r="C756" s="19" t="s">
        <v>335</v>
      </c>
      <c r="D756">
        <v>1</v>
      </c>
      <c r="E756">
        <v>13.070311</v>
      </c>
      <c r="F756">
        <v>21.162593999999999</v>
      </c>
      <c r="G756">
        <v>5.8</v>
      </c>
      <c r="H756">
        <v>1.2</v>
      </c>
      <c r="I756">
        <v>2.9</v>
      </c>
      <c r="J756" s="1">
        <v>90</v>
      </c>
      <c r="K756" s="1">
        <v>60</v>
      </c>
      <c r="L756" s="1">
        <v>0</v>
      </c>
      <c r="M756" s="7" t="s">
        <v>574</v>
      </c>
      <c r="N756" t="s">
        <v>301</v>
      </c>
      <c r="O756" s="168">
        <v>2</v>
      </c>
      <c r="P756">
        <v>2</v>
      </c>
      <c r="Q756">
        <v>1</v>
      </c>
      <c r="R756">
        <v>1</v>
      </c>
      <c r="S756">
        <v>1</v>
      </c>
      <c r="T756">
        <v>0</v>
      </c>
      <c r="U756">
        <v>0</v>
      </c>
      <c r="V756">
        <v>0</v>
      </c>
      <c r="W756">
        <v>0</v>
      </c>
      <c r="X756">
        <v>0</v>
      </c>
      <c r="Y756">
        <v>0</v>
      </c>
      <c r="Z756">
        <v>0</v>
      </c>
      <c r="AA756">
        <v>0</v>
      </c>
      <c r="AB756">
        <v>0</v>
      </c>
      <c r="AC756">
        <v>0</v>
      </c>
      <c r="AD756">
        <v>1</v>
      </c>
    </row>
    <row r="757" spans="1:30" x14ac:dyDescent="0.3">
      <c r="A757" t="s">
        <v>1388</v>
      </c>
      <c r="B757" t="s">
        <v>722</v>
      </c>
      <c r="C757" s="19" t="s">
        <v>299</v>
      </c>
      <c r="D757">
        <v>1</v>
      </c>
      <c r="E757">
        <v>13.070311</v>
      </c>
      <c r="F757">
        <v>21.162593999999999</v>
      </c>
      <c r="G757">
        <v>5.8</v>
      </c>
      <c r="H757">
        <v>2.7</v>
      </c>
      <c r="I757">
        <v>2.9</v>
      </c>
      <c r="J757" s="1">
        <v>90</v>
      </c>
      <c r="K757" s="1">
        <v>-30</v>
      </c>
      <c r="L757" s="1">
        <v>0</v>
      </c>
      <c r="M757" s="7" t="s">
        <v>519</v>
      </c>
      <c r="N757" t="s">
        <v>301</v>
      </c>
      <c r="O757" s="168">
        <v>2</v>
      </c>
      <c r="P757">
        <v>2</v>
      </c>
      <c r="Q757">
        <v>1</v>
      </c>
      <c r="R757">
        <v>1</v>
      </c>
      <c r="S757">
        <v>1</v>
      </c>
      <c r="T757">
        <v>0</v>
      </c>
      <c r="U757">
        <v>0</v>
      </c>
      <c r="V757">
        <v>0</v>
      </c>
      <c r="W757">
        <v>0</v>
      </c>
      <c r="X757">
        <v>0</v>
      </c>
      <c r="Y757">
        <v>0</v>
      </c>
      <c r="Z757">
        <v>0</v>
      </c>
      <c r="AA757">
        <v>0</v>
      </c>
      <c r="AB757">
        <v>0</v>
      </c>
      <c r="AC757">
        <v>0</v>
      </c>
      <c r="AD757">
        <v>1</v>
      </c>
    </row>
    <row r="758" spans="1:30" x14ac:dyDescent="0.3">
      <c r="A758" t="s">
        <v>1389</v>
      </c>
      <c r="B758" t="s">
        <v>722</v>
      </c>
      <c r="C758" s="19" t="s">
        <v>228</v>
      </c>
      <c r="D758">
        <v>1</v>
      </c>
      <c r="E758">
        <v>16.283580000000001</v>
      </c>
      <c r="F758">
        <v>21.328139</v>
      </c>
      <c r="G758">
        <v>5.8</v>
      </c>
      <c r="H758">
        <v>2.15</v>
      </c>
      <c r="I758">
        <v>2.9</v>
      </c>
      <c r="J758" s="1">
        <v>90</v>
      </c>
      <c r="K758" s="1">
        <v>60</v>
      </c>
      <c r="L758" s="1">
        <v>0</v>
      </c>
      <c r="M758" s="7" t="s">
        <v>715</v>
      </c>
      <c r="N758" t="s">
        <v>301</v>
      </c>
      <c r="O758" s="168">
        <v>2</v>
      </c>
      <c r="P758">
        <v>2</v>
      </c>
      <c r="Q758">
        <v>1</v>
      </c>
      <c r="R758">
        <v>1</v>
      </c>
      <c r="S758">
        <v>1</v>
      </c>
      <c r="T758">
        <v>0</v>
      </c>
      <c r="U758">
        <v>0</v>
      </c>
      <c r="V758">
        <v>0</v>
      </c>
      <c r="W758">
        <v>0</v>
      </c>
      <c r="X758">
        <v>0</v>
      </c>
      <c r="Y758">
        <v>0</v>
      </c>
      <c r="Z758">
        <v>0</v>
      </c>
      <c r="AA758">
        <v>0</v>
      </c>
      <c r="AB758">
        <v>0</v>
      </c>
      <c r="AC758">
        <v>0</v>
      </c>
      <c r="AD758">
        <v>1</v>
      </c>
    </row>
    <row r="759" spans="1:30" x14ac:dyDescent="0.3">
      <c r="A759" t="s">
        <v>1390</v>
      </c>
      <c r="B759" t="s">
        <v>722</v>
      </c>
      <c r="C759" s="19" t="s">
        <v>308</v>
      </c>
      <c r="D759">
        <v>1</v>
      </c>
      <c r="E759">
        <v>15.020311</v>
      </c>
      <c r="F759">
        <v>24.540092999999999</v>
      </c>
      <c r="G759">
        <v>5.8</v>
      </c>
      <c r="H759">
        <v>3.090576</v>
      </c>
      <c r="I759">
        <v>3.4071319999999998</v>
      </c>
      <c r="J759" s="1">
        <v>0</v>
      </c>
      <c r="K759" s="1">
        <v>180</v>
      </c>
      <c r="L759" s="1">
        <v>0</v>
      </c>
      <c r="M759" s="7" t="s">
        <v>369</v>
      </c>
      <c r="N759" t="s">
        <v>324</v>
      </c>
      <c r="O759" s="168">
        <v>2</v>
      </c>
      <c r="P759">
        <v>2</v>
      </c>
      <c r="Q759">
        <v>1</v>
      </c>
      <c r="R759">
        <v>1</v>
      </c>
      <c r="S759">
        <v>1</v>
      </c>
      <c r="T759">
        <v>0</v>
      </c>
      <c r="U759">
        <v>0</v>
      </c>
      <c r="V759">
        <v>0</v>
      </c>
      <c r="W759">
        <v>0</v>
      </c>
      <c r="X759">
        <v>0</v>
      </c>
      <c r="Y759">
        <v>0</v>
      </c>
      <c r="Z759">
        <v>0</v>
      </c>
      <c r="AA759">
        <v>0</v>
      </c>
      <c r="AB759">
        <v>0</v>
      </c>
      <c r="AC759">
        <v>0</v>
      </c>
      <c r="AD759">
        <v>1</v>
      </c>
    </row>
    <row r="760" spans="1:30" x14ac:dyDescent="0.3">
      <c r="A760" t="s">
        <v>1391</v>
      </c>
      <c r="B760" t="s">
        <v>722</v>
      </c>
      <c r="C760" s="19" t="s">
        <v>315</v>
      </c>
      <c r="D760">
        <v>1</v>
      </c>
      <c r="E760">
        <v>17.35858</v>
      </c>
      <c r="F760">
        <v>23.190093000000001</v>
      </c>
      <c r="G760">
        <v>5.8</v>
      </c>
      <c r="H760">
        <v>2.7</v>
      </c>
      <c r="I760">
        <v>2.9</v>
      </c>
      <c r="J760" s="1">
        <v>90</v>
      </c>
      <c r="K760" s="1">
        <v>150</v>
      </c>
      <c r="L760" s="1">
        <v>0</v>
      </c>
      <c r="M760" s="7" t="s">
        <v>10</v>
      </c>
      <c r="N760" t="s">
        <v>316</v>
      </c>
      <c r="O760" s="168">
        <v>2</v>
      </c>
      <c r="P760">
        <v>2</v>
      </c>
      <c r="Q760">
        <v>1</v>
      </c>
      <c r="R760">
        <v>0.5</v>
      </c>
      <c r="S760">
        <v>1</v>
      </c>
      <c r="T760">
        <v>0</v>
      </c>
      <c r="U760">
        <v>0</v>
      </c>
      <c r="V760">
        <v>0</v>
      </c>
      <c r="W760">
        <v>0</v>
      </c>
      <c r="X760">
        <v>0</v>
      </c>
      <c r="Y760">
        <v>0</v>
      </c>
      <c r="Z760">
        <v>0</v>
      </c>
      <c r="AA760">
        <v>0</v>
      </c>
      <c r="AB760">
        <v>0</v>
      </c>
      <c r="AC760">
        <v>0</v>
      </c>
      <c r="AD760">
        <v>1</v>
      </c>
    </row>
    <row r="761" spans="1:30" x14ac:dyDescent="0.3">
      <c r="A761" t="s">
        <v>1392</v>
      </c>
      <c r="B761" t="s">
        <v>722</v>
      </c>
      <c r="C761" s="19" t="s">
        <v>335</v>
      </c>
      <c r="D761">
        <v>1</v>
      </c>
      <c r="E761">
        <v>13.670311</v>
      </c>
      <c r="F761">
        <v>22.201824999999999</v>
      </c>
      <c r="G761">
        <v>5.8</v>
      </c>
      <c r="H761">
        <v>2.7</v>
      </c>
      <c r="I761">
        <v>2.9</v>
      </c>
      <c r="J761" s="1">
        <v>90</v>
      </c>
      <c r="K761" s="1">
        <v>60</v>
      </c>
      <c r="L761" s="1">
        <v>0</v>
      </c>
      <c r="M761" s="7" t="s">
        <v>531</v>
      </c>
      <c r="N761" t="s">
        <v>301</v>
      </c>
      <c r="O761" s="168">
        <v>2</v>
      </c>
      <c r="P761">
        <v>2</v>
      </c>
      <c r="Q761">
        <v>1</v>
      </c>
      <c r="R761">
        <v>1</v>
      </c>
      <c r="S761">
        <v>1</v>
      </c>
      <c r="T761">
        <v>0</v>
      </c>
      <c r="U761">
        <v>0</v>
      </c>
      <c r="V761">
        <v>0</v>
      </c>
      <c r="W761">
        <v>0</v>
      </c>
      <c r="X761">
        <v>0</v>
      </c>
      <c r="Y761">
        <v>0</v>
      </c>
      <c r="Z761">
        <v>0</v>
      </c>
      <c r="AA761">
        <v>0</v>
      </c>
      <c r="AB761">
        <v>0</v>
      </c>
      <c r="AC761">
        <v>0</v>
      </c>
      <c r="AD761">
        <v>1</v>
      </c>
    </row>
    <row r="762" spans="1:30" x14ac:dyDescent="0.3">
      <c r="A762" t="s">
        <v>1393</v>
      </c>
      <c r="B762" t="s">
        <v>722</v>
      </c>
      <c r="C762" s="19" t="s">
        <v>322</v>
      </c>
      <c r="D762">
        <v>1</v>
      </c>
      <c r="E762">
        <v>15.020311</v>
      </c>
      <c r="F762">
        <v>24.540092999999999</v>
      </c>
      <c r="G762">
        <v>8.6999999999999993</v>
      </c>
      <c r="H762">
        <v>3.090576</v>
      </c>
      <c r="I762">
        <v>3.4071319999999998</v>
      </c>
      <c r="J762" s="1">
        <v>0</v>
      </c>
      <c r="K762" s="1">
        <v>180</v>
      </c>
      <c r="L762" s="1">
        <v>0</v>
      </c>
      <c r="M762" s="7" t="s">
        <v>10</v>
      </c>
      <c r="N762" t="s">
        <v>485</v>
      </c>
      <c r="O762" s="168">
        <v>2</v>
      </c>
      <c r="P762">
        <v>2</v>
      </c>
      <c r="Q762">
        <v>1</v>
      </c>
      <c r="R762">
        <v>0</v>
      </c>
      <c r="S762">
        <v>1</v>
      </c>
      <c r="T762">
        <v>0</v>
      </c>
      <c r="U762">
        <v>0</v>
      </c>
      <c r="V762">
        <v>0</v>
      </c>
      <c r="W762">
        <v>0</v>
      </c>
      <c r="X762">
        <v>0</v>
      </c>
      <c r="Y762">
        <v>0</v>
      </c>
      <c r="Z762">
        <v>0</v>
      </c>
      <c r="AA762">
        <v>0</v>
      </c>
      <c r="AB762">
        <v>0</v>
      </c>
      <c r="AC762">
        <v>0</v>
      </c>
      <c r="AD762">
        <v>1</v>
      </c>
    </row>
    <row r="763" spans="1:30" x14ac:dyDescent="0.3">
      <c r="A763" t="s">
        <v>1394</v>
      </c>
      <c r="B763" t="s">
        <v>725</v>
      </c>
      <c r="C763" s="19" t="s">
        <v>335</v>
      </c>
      <c r="D763">
        <v>1</v>
      </c>
      <c r="E763">
        <v>11.870310999999999</v>
      </c>
      <c r="F763">
        <v>19.084133000000001</v>
      </c>
      <c r="G763">
        <v>5.8</v>
      </c>
      <c r="H763">
        <v>0.35</v>
      </c>
      <c r="I763">
        <v>2.9</v>
      </c>
      <c r="J763" s="1">
        <v>90</v>
      </c>
      <c r="K763" s="1">
        <v>-120</v>
      </c>
      <c r="L763" s="1">
        <v>0</v>
      </c>
      <c r="M763" s="7" t="s">
        <v>926</v>
      </c>
      <c r="N763" t="s">
        <v>301</v>
      </c>
      <c r="O763" s="168">
        <v>2</v>
      </c>
      <c r="P763">
        <v>2</v>
      </c>
      <c r="Q763">
        <v>1</v>
      </c>
      <c r="R763">
        <v>1</v>
      </c>
      <c r="S763">
        <v>1</v>
      </c>
      <c r="T763">
        <v>0</v>
      </c>
      <c r="U763">
        <v>0</v>
      </c>
      <c r="V763">
        <v>0</v>
      </c>
      <c r="W763">
        <v>0</v>
      </c>
      <c r="X763">
        <v>0</v>
      </c>
      <c r="Y763">
        <v>0</v>
      </c>
      <c r="Z763">
        <v>0</v>
      </c>
      <c r="AA763">
        <v>0</v>
      </c>
      <c r="AB763">
        <v>0</v>
      </c>
      <c r="AC763">
        <v>0</v>
      </c>
      <c r="AD763">
        <v>1</v>
      </c>
    </row>
    <row r="764" spans="1:30" x14ac:dyDescent="0.3">
      <c r="A764" t="s">
        <v>1395</v>
      </c>
      <c r="B764" t="s">
        <v>725</v>
      </c>
      <c r="C764" s="19" t="s">
        <v>228</v>
      </c>
      <c r="D764">
        <v>1</v>
      </c>
      <c r="E764">
        <v>14.033580000000001</v>
      </c>
      <c r="F764">
        <v>17.431024000000001</v>
      </c>
      <c r="G764">
        <v>5.8</v>
      </c>
      <c r="H764">
        <v>1.35</v>
      </c>
      <c r="I764">
        <v>2.9</v>
      </c>
      <c r="J764" s="1">
        <v>90</v>
      </c>
      <c r="K764" s="1">
        <v>60</v>
      </c>
      <c r="L764" s="1">
        <v>0</v>
      </c>
      <c r="M764" s="7" t="s">
        <v>710</v>
      </c>
      <c r="N764" t="s">
        <v>301</v>
      </c>
      <c r="O764" s="168">
        <v>2</v>
      </c>
      <c r="P764">
        <v>2</v>
      </c>
      <c r="Q764">
        <v>1</v>
      </c>
      <c r="R764">
        <v>1</v>
      </c>
      <c r="S764">
        <v>1</v>
      </c>
      <c r="T764">
        <v>0</v>
      </c>
      <c r="U764">
        <v>0</v>
      </c>
      <c r="V764">
        <v>0</v>
      </c>
      <c r="W764">
        <v>0</v>
      </c>
      <c r="X764">
        <v>0</v>
      </c>
      <c r="Y764">
        <v>0</v>
      </c>
      <c r="Z764">
        <v>0</v>
      </c>
      <c r="AA764">
        <v>0</v>
      </c>
      <c r="AB764">
        <v>0</v>
      </c>
      <c r="AC764">
        <v>0</v>
      </c>
      <c r="AD764">
        <v>1</v>
      </c>
    </row>
    <row r="765" spans="1:30" x14ac:dyDescent="0.3">
      <c r="A765" t="s">
        <v>1397</v>
      </c>
      <c r="B765" t="s">
        <v>725</v>
      </c>
      <c r="C765" s="19" t="s">
        <v>299</v>
      </c>
      <c r="D765">
        <v>1</v>
      </c>
      <c r="E765">
        <v>11.695311</v>
      </c>
      <c r="F765">
        <v>18.781023999999999</v>
      </c>
      <c r="G765">
        <v>5.8</v>
      </c>
      <c r="H765">
        <v>2.7</v>
      </c>
      <c r="I765">
        <v>2.9</v>
      </c>
      <c r="J765" s="1">
        <v>90</v>
      </c>
      <c r="K765" s="1">
        <v>150</v>
      </c>
      <c r="L765" s="1">
        <v>0</v>
      </c>
      <c r="M765" s="7" t="s">
        <v>712</v>
      </c>
      <c r="N765" t="s">
        <v>301</v>
      </c>
      <c r="O765" s="168">
        <v>2</v>
      </c>
      <c r="P765">
        <v>2</v>
      </c>
      <c r="Q765">
        <v>1</v>
      </c>
      <c r="R765">
        <v>1</v>
      </c>
      <c r="S765">
        <v>1</v>
      </c>
      <c r="T765">
        <v>0</v>
      </c>
      <c r="U765">
        <v>0</v>
      </c>
      <c r="V765">
        <v>0</v>
      </c>
      <c r="W765">
        <v>0</v>
      </c>
      <c r="X765">
        <v>0</v>
      </c>
      <c r="Y765">
        <v>0</v>
      </c>
      <c r="Z765">
        <v>0</v>
      </c>
      <c r="AA765">
        <v>0</v>
      </c>
      <c r="AB765">
        <v>0</v>
      </c>
      <c r="AC765">
        <v>0</v>
      </c>
      <c r="AD765">
        <v>1</v>
      </c>
    </row>
    <row r="766" spans="1:30" x14ac:dyDescent="0.3">
      <c r="A766" t="s">
        <v>1398</v>
      </c>
      <c r="B766" t="s">
        <v>725</v>
      </c>
      <c r="C766" s="19" t="s">
        <v>308</v>
      </c>
      <c r="D766">
        <v>1</v>
      </c>
      <c r="E766">
        <v>12.370310999999999</v>
      </c>
      <c r="F766">
        <v>19.950158999999999</v>
      </c>
      <c r="G766">
        <v>5.8</v>
      </c>
      <c r="H766">
        <v>2.0880550000000002</v>
      </c>
      <c r="I766">
        <v>1.7456430000000001</v>
      </c>
      <c r="J766" s="1">
        <v>0</v>
      </c>
      <c r="K766" s="1">
        <v>180</v>
      </c>
      <c r="L766" s="1">
        <v>0</v>
      </c>
      <c r="M766" s="7" t="s">
        <v>407</v>
      </c>
      <c r="N766" t="s">
        <v>324</v>
      </c>
      <c r="O766" s="168">
        <v>2</v>
      </c>
      <c r="P766">
        <v>2</v>
      </c>
      <c r="Q766">
        <v>1</v>
      </c>
      <c r="R766">
        <v>1</v>
      </c>
      <c r="S766">
        <v>1</v>
      </c>
      <c r="T766">
        <v>0</v>
      </c>
      <c r="U766">
        <v>0</v>
      </c>
      <c r="V766">
        <v>0</v>
      </c>
      <c r="W766">
        <v>0</v>
      </c>
      <c r="X766">
        <v>0</v>
      </c>
      <c r="Y766">
        <v>0</v>
      </c>
      <c r="Z766">
        <v>0</v>
      </c>
      <c r="AA766">
        <v>0</v>
      </c>
      <c r="AB766">
        <v>0</v>
      </c>
      <c r="AC766">
        <v>0</v>
      </c>
      <c r="AD766">
        <v>1</v>
      </c>
    </row>
    <row r="767" spans="1:30" x14ac:dyDescent="0.3">
      <c r="A767" t="s">
        <v>1399</v>
      </c>
      <c r="B767" t="s">
        <v>725</v>
      </c>
      <c r="C767" s="19" t="s">
        <v>315</v>
      </c>
      <c r="D767">
        <v>1</v>
      </c>
      <c r="E767">
        <v>12.370310999999999</v>
      </c>
      <c r="F767">
        <v>19.950158999999999</v>
      </c>
      <c r="G767">
        <v>5.8</v>
      </c>
      <c r="H767">
        <v>2.7</v>
      </c>
      <c r="I767">
        <v>2.9</v>
      </c>
      <c r="J767" s="1">
        <v>90</v>
      </c>
      <c r="K767" s="1">
        <v>-30</v>
      </c>
      <c r="L767" s="1">
        <v>0</v>
      </c>
      <c r="M767" s="7" t="s">
        <v>519</v>
      </c>
      <c r="N767" t="s">
        <v>301</v>
      </c>
      <c r="O767" s="168">
        <v>2</v>
      </c>
      <c r="P767">
        <v>2</v>
      </c>
      <c r="Q767">
        <v>1</v>
      </c>
      <c r="R767">
        <v>1</v>
      </c>
      <c r="S767">
        <v>1</v>
      </c>
      <c r="T767">
        <v>0</v>
      </c>
      <c r="U767">
        <v>0</v>
      </c>
      <c r="V767">
        <v>0</v>
      </c>
      <c r="W767">
        <v>0</v>
      </c>
      <c r="X767">
        <v>0</v>
      </c>
      <c r="Y767">
        <v>0</v>
      </c>
      <c r="Z767">
        <v>0</v>
      </c>
      <c r="AA767">
        <v>0</v>
      </c>
      <c r="AB767">
        <v>0</v>
      </c>
      <c r="AC767">
        <v>0</v>
      </c>
      <c r="AD767">
        <v>1</v>
      </c>
    </row>
    <row r="768" spans="1:30" x14ac:dyDescent="0.3">
      <c r="A768" t="s">
        <v>1400</v>
      </c>
      <c r="B768" t="s">
        <v>725</v>
      </c>
      <c r="C768" s="19" t="s">
        <v>335</v>
      </c>
      <c r="D768">
        <v>1</v>
      </c>
      <c r="E768">
        <v>12.370310999999999</v>
      </c>
      <c r="F768">
        <v>19.950158999999999</v>
      </c>
      <c r="G768">
        <v>5.8</v>
      </c>
      <c r="H768">
        <v>1</v>
      </c>
      <c r="I768">
        <v>2.9</v>
      </c>
      <c r="J768" s="1">
        <v>90</v>
      </c>
      <c r="K768" s="1">
        <v>-120</v>
      </c>
      <c r="L768" s="1">
        <v>0</v>
      </c>
      <c r="M768" s="7" t="s">
        <v>574</v>
      </c>
      <c r="N768" t="s">
        <v>301</v>
      </c>
      <c r="O768" s="168">
        <v>2</v>
      </c>
      <c r="P768">
        <v>2</v>
      </c>
      <c r="Q768">
        <v>1</v>
      </c>
      <c r="R768">
        <v>1</v>
      </c>
      <c r="S768">
        <v>1</v>
      </c>
      <c r="T768">
        <v>0</v>
      </c>
      <c r="U768">
        <v>0</v>
      </c>
      <c r="V768">
        <v>0</v>
      </c>
      <c r="W768">
        <v>0</v>
      </c>
      <c r="X768">
        <v>0</v>
      </c>
      <c r="Y768">
        <v>0</v>
      </c>
      <c r="Z768">
        <v>0</v>
      </c>
      <c r="AA768">
        <v>0</v>
      </c>
      <c r="AB768">
        <v>0</v>
      </c>
      <c r="AC768">
        <v>0</v>
      </c>
      <c r="AD768">
        <v>1</v>
      </c>
    </row>
    <row r="769" spans="1:30" x14ac:dyDescent="0.3">
      <c r="A769" t="s">
        <v>1401</v>
      </c>
      <c r="B769" t="s">
        <v>725</v>
      </c>
      <c r="C769" s="19" t="s">
        <v>322</v>
      </c>
      <c r="D769">
        <v>1</v>
      </c>
      <c r="E769">
        <v>12.370310999999999</v>
      </c>
      <c r="F769">
        <v>19.950158999999999</v>
      </c>
      <c r="G769">
        <v>8.6999999999999993</v>
      </c>
      <c r="H769">
        <v>2.0880550000000002</v>
      </c>
      <c r="I769">
        <v>1.7456430000000001</v>
      </c>
      <c r="J769" s="1">
        <v>0</v>
      </c>
      <c r="K769" s="1">
        <v>180</v>
      </c>
      <c r="L769" s="1">
        <v>0</v>
      </c>
      <c r="M769" s="7" t="s">
        <v>10</v>
      </c>
      <c r="N769" t="s">
        <v>485</v>
      </c>
      <c r="O769" s="168">
        <v>2</v>
      </c>
      <c r="P769">
        <v>2</v>
      </c>
      <c r="Q769">
        <v>1</v>
      </c>
      <c r="R769">
        <v>0</v>
      </c>
      <c r="S769">
        <v>1</v>
      </c>
      <c r="T769">
        <v>0</v>
      </c>
      <c r="U769">
        <v>0</v>
      </c>
      <c r="V769">
        <v>0</v>
      </c>
      <c r="W769">
        <v>0</v>
      </c>
      <c r="X769">
        <v>0</v>
      </c>
      <c r="Y769">
        <v>0</v>
      </c>
      <c r="Z769">
        <v>0</v>
      </c>
      <c r="AA769">
        <v>0</v>
      </c>
      <c r="AB769">
        <v>0</v>
      </c>
      <c r="AC769">
        <v>0</v>
      </c>
      <c r="AD769">
        <v>1</v>
      </c>
    </row>
    <row r="770" spans="1:30" x14ac:dyDescent="0.3">
      <c r="A770" t="s">
        <v>1402</v>
      </c>
      <c r="B770" t="s">
        <v>945</v>
      </c>
      <c r="C770" s="19" t="s">
        <v>315</v>
      </c>
      <c r="D770">
        <v>1</v>
      </c>
      <c r="E770">
        <v>38.700000000000003</v>
      </c>
      <c r="F770">
        <v>7.4045170000000002</v>
      </c>
      <c r="G770">
        <v>5.8</v>
      </c>
      <c r="H770">
        <v>3.5</v>
      </c>
      <c r="I770">
        <v>2.9</v>
      </c>
      <c r="J770" s="1">
        <v>90</v>
      </c>
      <c r="K770" s="1">
        <v>150</v>
      </c>
      <c r="L770" s="1">
        <v>0</v>
      </c>
      <c r="M770" s="7" t="s">
        <v>997</v>
      </c>
      <c r="N770" t="s">
        <v>301</v>
      </c>
      <c r="O770" s="168">
        <v>2</v>
      </c>
      <c r="P770">
        <v>2</v>
      </c>
      <c r="Q770">
        <v>1</v>
      </c>
      <c r="R770">
        <v>1</v>
      </c>
      <c r="S770">
        <v>1</v>
      </c>
      <c r="T770">
        <v>0</v>
      </c>
      <c r="U770">
        <v>0</v>
      </c>
      <c r="V770">
        <v>0</v>
      </c>
      <c r="W770">
        <v>0</v>
      </c>
      <c r="X770">
        <v>0</v>
      </c>
      <c r="Y770">
        <v>0</v>
      </c>
      <c r="Z770">
        <v>0</v>
      </c>
      <c r="AA770">
        <v>0</v>
      </c>
      <c r="AB770">
        <v>0</v>
      </c>
      <c r="AC770">
        <v>0</v>
      </c>
      <c r="AD770">
        <v>1</v>
      </c>
    </row>
    <row r="771" spans="1:30" x14ac:dyDescent="0.3">
      <c r="A771" t="s">
        <v>1403</v>
      </c>
      <c r="B771" t="s">
        <v>945</v>
      </c>
      <c r="C771" s="19" t="s">
        <v>322</v>
      </c>
      <c r="D771">
        <v>1</v>
      </c>
      <c r="E771">
        <v>35.668911000000001</v>
      </c>
      <c r="F771">
        <v>9.1545170000000002</v>
      </c>
      <c r="G771">
        <v>8.6999999999999993</v>
      </c>
      <c r="H771">
        <v>3.3078620000000001</v>
      </c>
      <c r="I771">
        <v>3.1742560000000002</v>
      </c>
      <c r="J771" s="1">
        <v>0</v>
      </c>
      <c r="K771" s="1">
        <v>180</v>
      </c>
      <c r="L771" s="1">
        <v>0</v>
      </c>
      <c r="M771" s="7" t="s">
        <v>10</v>
      </c>
      <c r="N771" t="s">
        <v>485</v>
      </c>
      <c r="O771" s="168">
        <v>2</v>
      </c>
      <c r="P771">
        <v>2</v>
      </c>
      <c r="Q771">
        <v>1</v>
      </c>
      <c r="R771">
        <v>0</v>
      </c>
      <c r="S771">
        <v>1</v>
      </c>
      <c r="T771">
        <v>0</v>
      </c>
      <c r="U771">
        <v>0</v>
      </c>
      <c r="V771">
        <v>0</v>
      </c>
      <c r="W771">
        <v>0</v>
      </c>
      <c r="X771">
        <v>0</v>
      </c>
      <c r="Y771">
        <v>0</v>
      </c>
      <c r="Z771">
        <v>0</v>
      </c>
      <c r="AA771">
        <v>0</v>
      </c>
      <c r="AB771">
        <v>0</v>
      </c>
      <c r="AC771">
        <v>0</v>
      </c>
      <c r="AD771">
        <v>1</v>
      </c>
    </row>
    <row r="772" spans="1:30" x14ac:dyDescent="0.3">
      <c r="A772" t="s">
        <v>1404</v>
      </c>
      <c r="B772" t="s">
        <v>945</v>
      </c>
      <c r="C772" s="19" t="s">
        <v>335</v>
      </c>
      <c r="D772">
        <v>1</v>
      </c>
      <c r="E772">
        <v>35.668911000000001</v>
      </c>
      <c r="F772">
        <v>9.1545170000000002</v>
      </c>
      <c r="G772">
        <v>5.8</v>
      </c>
      <c r="H772">
        <v>0.92500000000000004</v>
      </c>
      <c r="I772">
        <v>2.9</v>
      </c>
      <c r="J772" s="1">
        <v>90</v>
      </c>
      <c r="K772" s="1">
        <v>-120</v>
      </c>
      <c r="L772" s="1">
        <v>0</v>
      </c>
      <c r="M772" s="7" t="s">
        <v>986</v>
      </c>
      <c r="N772" t="s">
        <v>301</v>
      </c>
      <c r="O772" s="168">
        <v>2</v>
      </c>
      <c r="P772">
        <v>2</v>
      </c>
      <c r="Q772">
        <v>1</v>
      </c>
      <c r="R772">
        <v>1</v>
      </c>
      <c r="S772">
        <v>1</v>
      </c>
      <c r="T772">
        <v>0</v>
      </c>
      <c r="U772">
        <v>0</v>
      </c>
      <c r="V772">
        <v>0</v>
      </c>
      <c r="W772">
        <v>0</v>
      </c>
      <c r="X772">
        <v>0</v>
      </c>
      <c r="Y772">
        <v>0</v>
      </c>
      <c r="Z772">
        <v>0</v>
      </c>
      <c r="AA772">
        <v>0</v>
      </c>
      <c r="AB772">
        <v>0</v>
      </c>
      <c r="AC772">
        <v>0</v>
      </c>
      <c r="AD772">
        <v>1</v>
      </c>
    </row>
    <row r="773" spans="1:30" x14ac:dyDescent="0.3">
      <c r="A773" t="s">
        <v>1405</v>
      </c>
      <c r="B773" t="s">
        <v>945</v>
      </c>
      <c r="C773" s="19" t="s">
        <v>308</v>
      </c>
      <c r="D773">
        <v>1</v>
      </c>
      <c r="E773">
        <v>35.668911000000001</v>
      </c>
      <c r="F773">
        <v>9.1545170000000002</v>
      </c>
      <c r="G773">
        <v>5.8</v>
      </c>
      <c r="H773">
        <v>3.3078620000000001</v>
      </c>
      <c r="I773">
        <v>3.1742560000000002</v>
      </c>
      <c r="J773" s="1">
        <v>0</v>
      </c>
      <c r="K773" s="1">
        <v>180</v>
      </c>
      <c r="L773" s="1">
        <v>0</v>
      </c>
      <c r="M773" s="7" t="s">
        <v>647</v>
      </c>
      <c r="N773" t="s">
        <v>324</v>
      </c>
      <c r="O773" s="168">
        <v>2</v>
      </c>
      <c r="P773">
        <v>2</v>
      </c>
      <c r="Q773">
        <v>1</v>
      </c>
      <c r="R773">
        <v>1</v>
      </c>
      <c r="S773">
        <v>1</v>
      </c>
      <c r="T773">
        <v>0</v>
      </c>
      <c r="U773">
        <v>0</v>
      </c>
      <c r="V773">
        <v>0</v>
      </c>
      <c r="W773">
        <v>0</v>
      </c>
      <c r="X773">
        <v>0</v>
      </c>
      <c r="Y773">
        <v>0</v>
      </c>
      <c r="Z773">
        <v>0</v>
      </c>
      <c r="AA773">
        <v>0</v>
      </c>
      <c r="AB773">
        <v>0</v>
      </c>
      <c r="AC773">
        <v>0</v>
      </c>
      <c r="AD773">
        <v>1</v>
      </c>
    </row>
    <row r="774" spans="1:30" x14ac:dyDescent="0.3">
      <c r="A774" t="s">
        <v>1406</v>
      </c>
      <c r="B774" t="s">
        <v>945</v>
      </c>
      <c r="C774" s="19" t="s">
        <v>228</v>
      </c>
      <c r="D774">
        <v>1</v>
      </c>
      <c r="E774">
        <v>37.200000000000003</v>
      </c>
      <c r="F774">
        <v>4.8064410000000004</v>
      </c>
      <c r="G774">
        <v>5.8</v>
      </c>
      <c r="H774">
        <v>3</v>
      </c>
      <c r="I774">
        <v>2.9</v>
      </c>
      <c r="J774" s="1">
        <v>90</v>
      </c>
      <c r="K774" s="1">
        <v>60</v>
      </c>
      <c r="L774" s="1">
        <v>0</v>
      </c>
      <c r="M774" s="7" t="s">
        <v>10</v>
      </c>
      <c r="N774" t="s">
        <v>316</v>
      </c>
      <c r="O774" s="168">
        <v>2</v>
      </c>
      <c r="P774">
        <v>2</v>
      </c>
      <c r="Q774">
        <v>1</v>
      </c>
      <c r="R774">
        <v>0.5</v>
      </c>
      <c r="S774">
        <v>1</v>
      </c>
      <c r="T774">
        <v>0</v>
      </c>
      <c r="U774">
        <v>0</v>
      </c>
      <c r="V774">
        <v>0</v>
      </c>
      <c r="W774">
        <v>0</v>
      </c>
      <c r="X774">
        <v>0</v>
      </c>
      <c r="Y774">
        <v>0</v>
      </c>
      <c r="Z774">
        <v>0</v>
      </c>
      <c r="AA774">
        <v>0</v>
      </c>
      <c r="AB774">
        <v>0</v>
      </c>
      <c r="AC774">
        <v>0</v>
      </c>
      <c r="AD774">
        <v>1</v>
      </c>
    </row>
    <row r="775" spans="1:30" x14ac:dyDescent="0.3">
      <c r="A775" t="s">
        <v>1408</v>
      </c>
      <c r="B775" t="s">
        <v>945</v>
      </c>
      <c r="C775" s="19" t="s">
        <v>335</v>
      </c>
      <c r="D775">
        <v>1</v>
      </c>
      <c r="E775">
        <v>35.206411000000003</v>
      </c>
      <c r="F775">
        <v>8.3534439999999996</v>
      </c>
      <c r="G775">
        <v>5.8</v>
      </c>
      <c r="H775">
        <v>2.0750000000000002</v>
      </c>
      <c r="I775">
        <v>2.9</v>
      </c>
      <c r="J775" s="1">
        <v>90</v>
      </c>
      <c r="K775" s="1">
        <v>60</v>
      </c>
      <c r="L775" s="1">
        <v>0</v>
      </c>
      <c r="M775" s="7" t="s">
        <v>658</v>
      </c>
      <c r="N775" t="s">
        <v>301</v>
      </c>
      <c r="O775" s="168">
        <v>2</v>
      </c>
      <c r="P775">
        <v>2</v>
      </c>
      <c r="Q775">
        <v>1</v>
      </c>
      <c r="R775">
        <v>1</v>
      </c>
      <c r="S775">
        <v>1</v>
      </c>
      <c r="T775">
        <v>0</v>
      </c>
      <c r="U775">
        <v>0</v>
      </c>
      <c r="V775">
        <v>0</v>
      </c>
      <c r="W775">
        <v>0</v>
      </c>
      <c r="X775">
        <v>0</v>
      </c>
      <c r="Y775">
        <v>0</v>
      </c>
      <c r="Z775">
        <v>0</v>
      </c>
      <c r="AA775">
        <v>0</v>
      </c>
      <c r="AB775">
        <v>0</v>
      </c>
      <c r="AC775">
        <v>0</v>
      </c>
      <c r="AD775">
        <v>1</v>
      </c>
    </row>
    <row r="776" spans="1:30" x14ac:dyDescent="0.3">
      <c r="A776" t="s">
        <v>1410</v>
      </c>
      <c r="B776" t="s">
        <v>945</v>
      </c>
      <c r="C776" s="19" t="s">
        <v>299</v>
      </c>
      <c r="D776">
        <v>1</v>
      </c>
      <c r="E776">
        <v>35.164839999999998</v>
      </c>
      <c r="F776">
        <v>5.9814410000000002</v>
      </c>
      <c r="G776">
        <v>5.8</v>
      </c>
      <c r="H776">
        <v>1.1499999999999999</v>
      </c>
      <c r="I776">
        <v>2.9</v>
      </c>
      <c r="J776" s="1">
        <v>90</v>
      </c>
      <c r="K776" s="1">
        <v>150</v>
      </c>
      <c r="L776" s="1">
        <v>0</v>
      </c>
      <c r="M776" s="7" t="s">
        <v>972</v>
      </c>
      <c r="N776" t="s">
        <v>301</v>
      </c>
      <c r="O776" s="168">
        <v>2</v>
      </c>
      <c r="P776">
        <v>2</v>
      </c>
      <c r="Q776">
        <v>1</v>
      </c>
      <c r="R776">
        <v>1</v>
      </c>
      <c r="S776">
        <v>1</v>
      </c>
      <c r="T776">
        <v>0</v>
      </c>
      <c r="U776">
        <v>0</v>
      </c>
      <c r="V776">
        <v>0</v>
      </c>
      <c r="W776">
        <v>0</v>
      </c>
      <c r="X776">
        <v>0</v>
      </c>
      <c r="Y776">
        <v>0</v>
      </c>
      <c r="Z776">
        <v>0</v>
      </c>
      <c r="AA776">
        <v>0</v>
      </c>
      <c r="AB776">
        <v>0</v>
      </c>
      <c r="AC776">
        <v>0</v>
      </c>
      <c r="AD776">
        <v>1</v>
      </c>
    </row>
    <row r="777" spans="1:30" x14ac:dyDescent="0.3">
      <c r="A777" t="s">
        <v>1411</v>
      </c>
      <c r="B777" t="s">
        <v>945</v>
      </c>
      <c r="C777" s="19" t="s">
        <v>299</v>
      </c>
      <c r="D777">
        <v>1</v>
      </c>
      <c r="E777">
        <v>37.200000000000003</v>
      </c>
      <c r="F777">
        <v>4.8064410000000004</v>
      </c>
      <c r="G777">
        <v>5.8</v>
      </c>
      <c r="H777">
        <v>2.35</v>
      </c>
      <c r="I777">
        <v>2.9</v>
      </c>
      <c r="J777" s="1">
        <v>90</v>
      </c>
      <c r="K777" s="1">
        <v>150</v>
      </c>
      <c r="L777" s="1">
        <v>0</v>
      </c>
      <c r="M777" s="7" t="s">
        <v>970</v>
      </c>
      <c r="N777" t="s">
        <v>301</v>
      </c>
      <c r="O777" s="168">
        <v>2</v>
      </c>
      <c r="P777">
        <v>2</v>
      </c>
      <c r="Q777">
        <v>1</v>
      </c>
      <c r="R777">
        <v>1</v>
      </c>
      <c r="S777">
        <v>1</v>
      </c>
      <c r="T777">
        <v>0</v>
      </c>
      <c r="U777">
        <v>0</v>
      </c>
      <c r="V777">
        <v>0</v>
      </c>
      <c r="W777">
        <v>0</v>
      </c>
      <c r="X777">
        <v>0</v>
      </c>
      <c r="Y777">
        <v>0</v>
      </c>
      <c r="Z777">
        <v>0</v>
      </c>
      <c r="AA777">
        <v>0</v>
      </c>
      <c r="AB777">
        <v>0</v>
      </c>
      <c r="AC777">
        <v>0</v>
      </c>
      <c r="AD777">
        <v>1</v>
      </c>
    </row>
    <row r="778" spans="1:30" x14ac:dyDescent="0.3">
      <c r="A778" t="s">
        <v>1412</v>
      </c>
      <c r="B778" t="s">
        <v>747</v>
      </c>
      <c r="C778" s="19" t="s">
        <v>299</v>
      </c>
      <c r="D778">
        <v>1</v>
      </c>
      <c r="E778">
        <v>31.54936</v>
      </c>
      <c r="F778">
        <v>6.0192459999999999</v>
      </c>
      <c r="G778">
        <v>5.8</v>
      </c>
      <c r="H778">
        <v>3.15</v>
      </c>
      <c r="I778">
        <v>2.9</v>
      </c>
      <c r="J778" s="1">
        <v>90</v>
      </c>
      <c r="K778" s="1">
        <v>150</v>
      </c>
      <c r="L778" s="1">
        <v>0</v>
      </c>
      <c r="M778" s="7" t="s">
        <v>970</v>
      </c>
      <c r="N778" t="s">
        <v>301</v>
      </c>
      <c r="O778" s="168">
        <v>2</v>
      </c>
      <c r="P778">
        <v>2</v>
      </c>
      <c r="Q778">
        <v>1</v>
      </c>
      <c r="R778">
        <v>1</v>
      </c>
      <c r="S778">
        <v>1</v>
      </c>
      <c r="T778">
        <v>0</v>
      </c>
      <c r="U778">
        <v>0</v>
      </c>
      <c r="V778">
        <v>0</v>
      </c>
      <c r="W778">
        <v>0</v>
      </c>
      <c r="X778">
        <v>0</v>
      </c>
      <c r="Y778">
        <v>0</v>
      </c>
      <c r="Z778">
        <v>0</v>
      </c>
      <c r="AA778">
        <v>0</v>
      </c>
      <c r="AB778">
        <v>0</v>
      </c>
      <c r="AC778">
        <v>0</v>
      </c>
      <c r="AD778">
        <v>1</v>
      </c>
    </row>
    <row r="779" spans="1:30" x14ac:dyDescent="0.3">
      <c r="A779" t="s">
        <v>1413</v>
      </c>
      <c r="B779" t="s">
        <v>747</v>
      </c>
      <c r="C779" s="19" t="s">
        <v>308</v>
      </c>
      <c r="D779">
        <v>1</v>
      </c>
      <c r="E779">
        <v>30.121379999999998</v>
      </c>
      <c r="F779">
        <v>9.8459120000000002</v>
      </c>
      <c r="G779">
        <v>5.8</v>
      </c>
      <c r="H779">
        <v>2.9361299999999999</v>
      </c>
      <c r="I779">
        <v>2.7893859999999999</v>
      </c>
      <c r="J779" s="1">
        <v>0</v>
      </c>
      <c r="K779" s="1">
        <v>180</v>
      </c>
      <c r="L779" s="1">
        <v>0</v>
      </c>
      <c r="M779" s="7" t="s">
        <v>422</v>
      </c>
      <c r="N779" t="s">
        <v>324</v>
      </c>
      <c r="O779" s="168">
        <v>2</v>
      </c>
      <c r="P779">
        <v>2</v>
      </c>
      <c r="Q779">
        <v>1</v>
      </c>
      <c r="R779">
        <v>1</v>
      </c>
      <c r="S779">
        <v>1</v>
      </c>
      <c r="T779">
        <v>0</v>
      </c>
      <c r="U779">
        <v>0</v>
      </c>
      <c r="V779">
        <v>0</v>
      </c>
      <c r="W779">
        <v>0</v>
      </c>
      <c r="X779">
        <v>0</v>
      </c>
      <c r="Y779">
        <v>0</v>
      </c>
      <c r="Z779">
        <v>0</v>
      </c>
      <c r="AA779">
        <v>0</v>
      </c>
      <c r="AB779">
        <v>0</v>
      </c>
      <c r="AC779">
        <v>0</v>
      </c>
      <c r="AD779">
        <v>1</v>
      </c>
    </row>
    <row r="780" spans="1:30" x14ac:dyDescent="0.3">
      <c r="A780" t="s">
        <v>1414</v>
      </c>
      <c r="B780" t="s">
        <v>747</v>
      </c>
      <c r="C780" s="19" t="s">
        <v>335</v>
      </c>
      <c r="D780">
        <v>1</v>
      </c>
      <c r="E780">
        <v>28.821380000000001</v>
      </c>
      <c r="F780">
        <v>7.5942460000000001</v>
      </c>
      <c r="G780">
        <v>5.8</v>
      </c>
      <c r="H780">
        <v>1.375</v>
      </c>
      <c r="I780">
        <v>2.9</v>
      </c>
      <c r="J780" s="1">
        <v>90</v>
      </c>
      <c r="K780" s="1">
        <v>60</v>
      </c>
      <c r="L780" s="1">
        <v>0</v>
      </c>
      <c r="M780" s="7" t="s">
        <v>606</v>
      </c>
      <c r="N780" t="s">
        <v>306</v>
      </c>
      <c r="O780" s="168">
        <v>2</v>
      </c>
      <c r="P780">
        <v>2</v>
      </c>
      <c r="Q780">
        <v>1</v>
      </c>
      <c r="R780">
        <v>1</v>
      </c>
      <c r="S780">
        <v>1</v>
      </c>
      <c r="T780">
        <v>0</v>
      </c>
      <c r="U780">
        <v>0</v>
      </c>
      <c r="V780">
        <v>0</v>
      </c>
      <c r="W780">
        <v>0</v>
      </c>
      <c r="X780">
        <v>0</v>
      </c>
      <c r="Y780">
        <v>0</v>
      </c>
      <c r="Z780">
        <v>0</v>
      </c>
      <c r="AA780">
        <v>0</v>
      </c>
      <c r="AB780">
        <v>0</v>
      </c>
      <c r="AC780">
        <v>0</v>
      </c>
      <c r="AD780">
        <v>1</v>
      </c>
    </row>
    <row r="781" spans="1:30" x14ac:dyDescent="0.3">
      <c r="A781" t="s">
        <v>1415</v>
      </c>
      <c r="B781" t="s">
        <v>747</v>
      </c>
      <c r="C781" s="19" t="s">
        <v>228</v>
      </c>
      <c r="D781">
        <v>1</v>
      </c>
      <c r="E781">
        <v>31.54936</v>
      </c>
      <c r="F781">
        <v>6.0192459999999999</v>
      </c>
      <c r="G781">
        <v>5.8</v>
      </c>
      <c r="H781">
        <v>2.6</v>
      </c>
      <c r="I781">
        <v>2.9</v>
      </c>
      <c r="J781" s="1">
        <v>90</v>
      </c>
      <c r="K781" s="1">
        <v>60</v>
      </c>
      <c r="L781" s="1">
        <v>0</v>
      </c>
      <c r="M781" s="7" t="s">
        <v>658</v>
      </c>
      <c r="N781" t="s">
        <v>301</v>
      </c>
      <c r="O781" s="168">
        <v>2</v>
      </c>
      <c r="P781">
        <v>2</v>
      </c>
      <c r="Q781">
        <v>1</v>
      </c>
      <c r="R781">
        <v>1</v>
      </c>
      <c r="S781">
        <v>1</v>
      </c>
      <c r="T781">
        <v>0</v>
      </c>
      <c r="U781">
        <v>0</v>
      </c>
      <c r="V781">
        <v>0</v>
      </c>
      <c r="W781">
        <v>0</v>
      </c>
      <c r="X781">
        <v>0</v>
      </c>
      <c r="Y781">
        <v>0</v>
      </c>
      <c r="Z781">
        <v>0</v>
      </c>
      <c r="AA781">
        <v>0</v>
      </c>
      <c r="AB781">
        <v>0</v>
      </c>
      <c r="AC781">
        <v>0</v>
      </c>
      <c r="AD781">
        <v>1</v>
      </c>
    </row>
    <row r="782" spans="1:30" x14ac:dyDescent="0.3">
      <c r="A782" t="s">
        <v>1417</v>
      </c>
      <c r="B782" t="s">
        <v>747</v>
      </c>
      <c r="C782" s="19" t="s">
        <v>335</v>
      </c>
      <c r="D782">
        <v>1</v>
      </c>
      <c r="E782">
        <v>29.508880000000001</v>
      </c>
      <c r="F782">
        <v>8.785031</v>
      </c>
      <c r="G782">
        <v>5.8</v>
      </c>
      <c r="H782">
        <v>1.2250000000000001</v>
      </c>
      <c r="I782">
        <v>2.9</v>
      </c>
      <c r="J782" s="1">
        <v>90</v>
      </c>
      <c r="K782" s="1">
        <v>60</v>
      </c>
      <c r="L782" s="1">
        <v>0</v>
      </c>
      <c r="M782" s="7" t="s">
        <v>883</v>
      </c>
      <c r="N782" t="s">
        <v>306</v>
      </c>
      <c r="O782" s="168">
        <v>2</v>
      </c>
      <c r="P782">
        <v>2</v>
      </c>
      <c r="Q782">
        <v>1</v>
      </c>
      <c r="R782">
        <v>1</v>
      </c>
      <c r="S782">
        <v>1</v>
      </c>
      <c r="T782">
        <v>0</v>
      </c>
      <c r="U782">
        <v>0</v>
      </c>
      <c r="V782">
        <v>0</v>
      </c>
      <c r="W782">
        <v>0</v>
      </c>
      <c r="X782">
        <v>0</v>
      </c>
      <c r="Y782">
        <v>0</v>
      </c>
      <c r="Z782">
        <v>0</v>
      </c>
      <c r="AA782">
        <v>0</v>
      </c>
      <c r="AB782">
        <v>0</v>
      </c>
      <c r="AC782">
        <v>0</v>
      </c>
      <c r="AD782">
        <v>1</v>
      </c>
    </row>
    <row r="783" spans="1:30" x14ac:dyDescent="0.3">
      <c r="A783" t="s">
        <v>1418</v>
      </c>
      <c r="B783" t="s">
        <v>747</v>
      </c>
      <c r="C783" s="19" t="s">
        <v>315</v>
      </c>
      <c r="D783">
        <v>1</v>
      </c>
      <c r="E783">
        <v>30.121379999999998</v>
      </c>
      <c r="F783">
        <v>9.8459120000000002</v>
      </c>
      <c r="G783">
        <v>5.8</v>
      </c>
      <c r="H783">
        <v>3.15</v>
      </c>
      <c r="I783">
        <v>2.9</v>
      </c>
      <c r="J783" s="1">
        <v>90</v>
      </c>
      <c r="K783" s="1">
        <v>-30</v>
      </c>
      <c r="L783" s="1">
        <v>0</v>
      </c>
      <c r="M783" s="7" t="s">
        <v>426</v>
      </c>
      <c r="N783" t="s">
        <v>301</v>
      </c>
      <c r="O783" s="168">
        <v>2</v>
      </c>
      <c r="P783">
        <v>2</v>
      </c>
      <c r="Q783">
        <v>1</v>
      </c>
      <c r="R783">
        <v>1</v>
      </c>
      <c r="S783">
        <v>1</v>
      </c>
      <c r="T783">
        <v>0</v>
      </c>
      <c r="U783">
        <v>0</v>
      </c>
      <c r="V783">
        <v>0</v>
      </c>
      <c r="W783">
        <v>0</v>
      </c>
      <c r="X783">
        <v>0</v>
      </c>
      <c r="Y783">
        <v>0</v>
      </c>
      <c r="Z783">
        <v>0</v>
      </c>
      <c r="AA783">
        <v>0</v>
      </c>
      <c r="AB783">
        <v>0</v>
      </c>
      <c r="AC783">
        <v>0</v>
      </c>
      <c r="AD783">
        <v>1</v>
      </c>
    </row>
    <row r="784" spans="1:30" x14ac:dyDescent="0.3">
      <c r="A784" t="s">
        <v>1419</v>
      </c>
      <c r="B784" t="s">
        <v>747</v>
      </c>
      <c r="C784" s="19" t="s">
        <v>322</v>
      </c>
      <c r="D784">
        <v>1</v>
      </c>
      <c r="E784">
        <v>30.121379999999998</v>
      </c>
      <c r="F784">
        <v>9.8459120000000002</v>
      </c>
      <c r="G784">
        <v>8.6999999999999993</v>
      </c>
      <c r="H784">
        <v>2.9361299999999999</v>
      </c>
      <c r="I784">
        <v>2.7893859999999999</v>
      </c>
      <c r="J784" s="1">
        <v>0</v>
      </c>
      <c r="K784" s="1">
        <v>180</v>
      </c>
      <c r="L784" s="1">
        <v>0</v>
      </c>
      <c r="M784" s="7" t="s">
        <v>10</v>
      </c>
      <c r="N784" t="s">
        <v>485</v>
      </c>
      <c r="O784" s="168">
        <v>2</v>
      </c>
      <c r="P784">
        <v>2</v>
      </c>
      <c r="Q784">
        <v>1</v>
      </c>
      <c r="R784">
        <v>0</v>
      </c>
      <c r="S784">
        <v>1</v>
      </c>
      <c r="T784">
        <v>0</v>
      </c>
      <c r="U784">
        <v>0</v>
      </c>
      <c r="V784">
        <v>0</v>
      </c>
      <c r="W784">
        <v>0</v>
      </c>
      <c r="X784">
        <v>0</v>
      </c>
      <c r="Y784">
        <v>0</v>
      </c>
      <c r="Z784">
        <v>0</v>
      </c>
      <c r="AA784">
        <v>0</v>
      </c>
      <c r="AB784">
        <v>0</v>
      </c>
      <c r="AC784">
        <v>0</v>
      </c>
      <c r="AD784">
        <v>1</v>
      </c>
    </row>
  </sheetData>
  <mergeCells count="3">
    <mergeCell ref="U2:W2"/>
    <mergeCell ref="X2:Z2"/>
    <mergeCell ref="AA2:AC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G268"/>
  <sheetViews>
    <sheetView zoomScaleNormal="100" workbookViewId="0">
      <pane xSplit="2" ySplit="3" topLeftCell="C4" activePane="bottomRight" state="frozen"/>
      <selection pane="topRight" activeCell="C1" sqref="C1"/>
      <selection pane="bottomLeft" activeCell="A4" sqref="A4"/>
      <selection pane="bottomRight" activeCell="B13" sqref="B13"/>
    </sheetView>
  </sheetViews>
  <sheetFormatPr baseColWidth="10" defaultColWidth="9.109375" defaultRowHeight="14.4" x14ac:dyDescent="0.3"/>
  <cols>
    <col min="1" max="1" width="10.6640625" customWidth="1"/>
    <col min="2" max="2" width="22.6640625" customWidth="1"/>
    <col min="3" max="3" width="15.33203125" customWidth="1"/>
    <col min="4" max="10" width="10.6640625" customWidth="1"/>
    <col min="11" max="11" width="13.109375" bestFit="1" customWidth="1"/>
    <col min="12" max="13" width="10.6640625" customWidth="1"/>
    <col min="14" max="21" width="4.6640625" customWidth="1"/>
    <col min="22" max="22" width="10.6640625" customWidth="1"/>
    <col min="23" max="26" width="6.6640625" customWidth="1"/>
    <col min="27" max="27" width="10.6640625" customWidth="1"/>
    <col min="28" max="28" width="15.33203125" customWidth="1"/>
    <col min="30" max="38" width="4.6640625" customWidth="1"/>
    <col min="40" max="40" width="27.5546875" customWidth="1"/>
  </cols>
  <sheetData>
    <row r="1" spans="1:215" ht="15" customHeight="1" x14ac:dyDescent="0.3">
      <c r="A1">
        <v>1</v>
      </c>
      <c r="B1">
        <v>2</v>
      </c>
      <c r="C1">
        <v>3</v>
      </c>
      <c r="D1">
        <v>4</v>
      </c>
      <c r="E1">
        <v>5</v>
      </c>
      <c r="F1">
        <v>6</v>
      </c>
      <c r="G1">
        <v>7</v>
      </c>
      <c r="H1">
        <v>8</v>
      </c>
      <c r="I1">
        <v>9</v>
      </c>
      <c r="J1">
        <v>10</v>
      </c>
      <c r="K1">
        <v>11</v>
      </c>
      <c r="L1">
        <v>12</v>
      </c>
      <c r="M1">
        <v>13</v>
      </c>
      <c r="N1">
        <v>14</v>
      </c>
      <c r="O1">
        <v>15</v>
      </c>
      <c r="P1">
        <v>16</v>
      </c>
      <c r="Q1">
        <v>17</v>
      </c>
      <c r="R1">
        <v>18</v>
      </c>
      <c r="S1" s="168">
        <v>19</v>
      </c>
      <c r="T1" s="168">
        <v>20</v>
      </c>
      <c r="U1" s="168">
        <v>21</v>
      </c>
      <c r="V1" s="168">
        <v>22</v>
      </c>
      <c r="W1" s="168">
        <v>23</v>
      </c>
      <c r="X1" s="168">
        <v>24</v>
      </c>
      <c r="Y1" s="168">
        <v>25</v>
      </c>
      <c r="Z1" s="168">
        <v>26</v>
      </c>
      <c r="AA1" s="168">
        <v>27</v>
      </c>
      <c r="AB1" s="168">
        <v>28</v>
      </c>
      <c r="AC1" s="168">
        <v>29</v>
      </c>
      <c r="AD1" s="168">
        <v>30</v>
      </c>
      <c r="AE1" s="168">
        <v>31</v>
      </c>
      <c r="AF1" s="168">
        <v>32</v>
      </c>
      <c r="AG1" s="168">
        <v>33</v>
      </c>
      <c r="AH1" s="168">
        <v>34</v>
      </c>
      <c r="AI1" s="168">
        <v>35</v>
      </c>
      <c r="AJ1" s="168">
        <v>36</v>
      </c>
      <c r="AK1" s="168">
        <v>37</v>
      </c>
      <c r="AL1" s="168">
        <v>38</v>
      </c>
      <c r="AM1" s="168">
        <v>39</v>
      </c>
      <c r="AN1" s="168">
        <v>40</v>
      </c>
      <c r="AO1" s="168">
        <v>41</v>
      </c>
      <c r="AP1" s="168">
        <v>42</v>
      </c>
      <c r="AQ1" s="168">
        <v>43</v>
      </c>
      <c r="AR1" s="168">
        <v>44</v>
      </c>
      <c r="AS1" s="168">
        <v>45</v>
      </c>
      <c r="AT1" s="168">
        <v>46</v>
      </c>
      <c r="AU1" s="168">
        <v>47</v>
      </c>
      <c r="AV1" s="168">
        <v>48</v>
      </c>
      <c r="AW1" s="168">
        <v>49</v>
      </c>
      <c r="AX1" s="168">
        <v>50</v>
      </c>
      <c r="AY1" s="168">
        <v>51</v>
      </c>
      <c r="AZ1" s="168">
        <v>52</v>
      </c>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row>
    <row r="2" spans="1:215" ht="28.95" customHeight="1" x14ac:dyDescent="0.3">
      <c r="N2" s="218" t="s">
        <v>28</v>
      </c>
      <c r="O2" s="219"/>
      <c r="P2" s="220" t="s">
        <v>29</v>
      </c>
      <c r="Q2" s="220"/>
      <c r="R2" s="220" t="s">
        <v>30</v>
      </c>
      <c r="S2" s="220"/>
      <c r="T2" s="220" t="s">
        <v>31</v>
      </c>
      <c r="U2" s="220"/>
      <c r="W2" s="215" t="s">
        <v>33</v>
      </c>
      <c r="X2" s="215"/>
      <c r="Y2" s="215"/>
      <c r="Z2" s="215"/>
      <c r="AD2" s="216" t="s">
        <v>40</v>
      </c>
      <c r="AE2" s="214"/>
      <c r="AF2" s="214"/>
      <c r="AG2" s="214" t="s">
        <v>41</v>
      </c>
      <c r="AH2" s="214"/>
      <c r="AI2" s="214"/>
      <c r="AJ2" s="214" t="s">
        <v>42</v>
      </c>
      <c r="AK2" s="214"/>
      <c r="AL2" s="214"/>
      <c r="AN2" s="216" t="s">
        <v>291</v>
      </c>
      <c r="AO2" s="214" t="s">
        <v>292</v>
      </c>
      <c r="AP2" s="214"/>
      <c r="AQ2" s="214"/>
      <c r="AR2" s="214"/>
      <c r="AS2" s="214"/>
      <c r="AT2" s="214"/>
      <c r="AU2" s="214"/>
      <c r="AV2" s="214"/>
      <c r="AW2" s="214"/>
      <c r="AX2" s="214"/>
      <c r="AY2" s="214"/>
      <c r="AZ2" s="214"/>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row>
    <row r="3" spans="1:215" s="4" customFormat="1" ht="33.6" customHeight="1" x14ac:dyDescent="0.3">
      <c r="A3" s="3" t="s">
        <v>22</v>
      </c>
      <c r="B3" s="3" t="s">
        <v>35</v>
      </c>
      <c r="C3" s="3" t="s">
        <v>21</v>
      </c>
      <c r="D3" s="3" t="s">
        <v>1</v>
      </c>
      <c r="E3" s="3" t="s">
        <v>2</v>
      </c>
      <c r="F3" s="3" t="s">
        <v>3</v>
      </c>
      <c r="G3" s="3" t="s">
        <v>4</v>
      </c>
      <c r="H3" s="6" t="s">
        <v>24</v>
      </c>
      <c r="I3" s="3" t="s">
        <v>25</v>
      </c>
      <c r="J3" s="3" t="s">
        <v>38</v>
      </c>
      <c r="K3" s="6" t="s">
        <v>14</v>
      </c>
      <c r="L3" s="3" t="s">
        <v>26</v>
      </c>
      <c r="M3" s="9" t="s">
        <v>27</v>
      </c>
      <c r="N3" s="9"/>
      <c r="O3" s="9"/>
      <c r="P3" s="9"/>
      <c r="Q3" s="9"/>
      <c r="R3" s="3"/>
      <c r="S3" s="8"/>
      <c r="T3" s="8"/>
      <c r="U3" s="8"/>
      <c r="V3" s="13" t="s">
        <v>32</v>
      </c>
      <c r="W3" s="6" t="s">
        <v>46</v>
      </c>
      <c r="X3" s="6" t="s">
        <v>47</v>
      </c>
      <c r="Y3" s="6" t="s">
        <v>48</v>
      </c>
      <c r="Z3" s="6" t="s">
        <v>49</v>
      </c>
      <c r="AA3" s="14" t="s">
        <v>34</v>
      </c>
      <c r="AB3" s="11" t="s">
        <v>39</v>
      </c>
      <c r="AC3" s="13" t="s">
        <v>44</v>
      </c>
      <c r="AD3" s="15"/>
      <c r="AE3" s="15"/>
      <c r="AF3" s="15"/>
      <c r="AG3" s="15"/>
      <c r="AH3" s="15"/>
      <c r="AI3" s="15"/>
      <c r="AJ3" s="15"/>
      <c r="AK3" s="15"/>
      <c r="AL3" s="15"/>
      <c r="AM3" s="10" t="s">
        <v>43</v>
      </c>
      <c r="AN3" s="217"/>
      <c r="AO3" s="170">
        <v>1</v>
      </c>
      <c r="AP3" s="170">
        <v>2</v>
      </c>
      <c r="AQ3" s="170">
        <v>3</v>
      </c>
      <c r="AR3" s="170">
        <v>4</v>
      </c>
      <c r="AS3" s="170">
        <v>5</v>
      </c>
      <c r="AT3" s="170">
        <v>6</v>
      </c>
      <c r="AU3" s="170">
        <v>7</v>
      </c>
      <c r="AV3" s="170">
        <v>8</v>
      </c>
      <c r="AW3" s="170">
        <v>9</v>
      </c>
      <c r="AX3" s="170">
        <v>10</v>
      </c>
      <c r="AY3" s="170">
        <v>11</v>
      </c>
      <c r="AZ3" s="170">
        <v>12</v>
      </c>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row>
    <row r="4" spans="1:215" x14ac:dyDescent="0.3">
      <c r="A4" t="s">
        <v>312</v>
      </c>
      <c r="B4" t="s">
        <v>310</v>
      </c>
      <c r="C4" t="s">
        <v>228</v>
      </c>
      <c r="D4">
        <v>0.99999965031243931</v>
      </c>
      <c r="E4">
        <v>0</v>
      </c>
      <c r="F4">
        <v>0.8</v>
      </c>
      <c r="G4">
        <v>2</v>
      </c>
      <c r="H4">
        <v>0</v>
      </c>
      <c r="I4">
        <v>0</v>
      </c>
      <c r="J4" s="168">
        <v>2</v>
      </c>
      <c r="K4" t="s">
        <v>301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5</v>
      </c>
      <c r="AN4">
        <v>1</v>
      </c>
      <c r="AO4">
        <v>0</v>
      </c>
      <c r="AP4">
        <v>0</v>
      </c>
      <c r="BA4" t="s">
        <v>313</v>
      </c>
    </row>
    <row r="5" spans="1:215" x14ac:dyDescent="0.3">
      <c r="A5" t="s">
        <v>317</v>
      </c>
      <c r="B5" t="s">
        <v>314</v>
      </c>
      <c r="C5" t="s">
        <v>315</v>
      </c>
      <c r="D5">
        <v>0.44739573884872941</v>
      </c>
      <c r="E5">
        <v>1.27</v>
      </c>
      <c r="F5">
        <v>2.2000000000000002</v>
      </c>
      <c r="G5">
        <v>0.85</v>
      </c>
      <c r="H5">
        <v>1.9600000000000002</v>
      </c>
      <c r="I5">
        <v>0.61</v>
      </c>
      <c r="J5">
        <v>0</v>
      </c>
      <c r="K5" t="s">
        <v>318</v>
      </c>
      <c r="L5">
        <v>1</v>
      </c>
      <c r="M5">
        <v>0.5</v>
      </c>
      <c r="N5">
        <v>0</v>
      </c>
      <c r="O5">
        <v>0</v>
      </c>
      <c r="P5">
        <v>0</v>
      </c>
      <c r="Q5">
        <v>0</v>
      </c>
      <c r="R5">
        <v>0</v>
      </c>
      <c r="S5">
        <v>0</v>
      </c>
      <c r="T5">
        <v>0</v>
      </c>
      <c r="U5">
        <v>0</v>
      </c>
      <c r="V5">
        <v>0.9</v>
      </c>
      <c r="W5">
        <v>0.04</v>
      </c>
      <c r="X5">
        <v>0.1</v>
      </c>
      <c r="Y5">
        <v>0.04</v>
      </c>
      <c r="Z5">
        <v>0.04</v>
      </c>
      <c r="AA5">
        <v>16</v>
      </c>
      <c r="AB5">
        <v>0</v>
      </c>
      <c r="AC5">
        <v>0</v>
      </c>
      <c r="AD5">
        <v>0</v>
      </c>
      <c r="AE5">
        <v>0</v>
      </c>
      <c r="AF5">
        <v>0</v>
      </c>
      <c r="AG5">
        <v>0</v>
      </c>
      <c r="AH5">
        <v>0</v>
      </c>
      <c r="AI5">
        <v>0</v>
      </c>
      <c r="AJ5">
        <v>0</v>
      </c>
      <c r="AK5">
        <v>0</v>
      </c>
      <c r="AL5">
        <v>0</v>
      </c>
      <c r="AM5">
        <v>10</v>
      </c>
      <c r="AN5">
        <v>1</v>
      </c>
      <c r="AO5">
        <v>0.65</v>
      </c>
      <c r="AP5" s="168">
        <v>0.65</v>
      </c>
      <c r="AQ5" s="168"/>
      <c r="AR5" s="168"/>
      <c r="AX5" s="168"/>
      <c r="AY5" s="168"/>
      <c r="AZ5" s="168"/>
      <c r="BA5" t="s">
        <v>319</v>
      </c>
    </row>
    <row r="6" spans="1:215" x14ac:dyDescent="0.3">
      <c r="A6" t="s">
        <v>312</v>
      </c>
      <c r="B6" t="s">
        <v>341</v>
      </c>
      <c r="C6" t="s">
        <v>335</v>
      </c>
      <c r="D6">
        <v>9.6450735953644437E-2</v>
      </c>
      <c r="E6">
        <v>0</v>
      </c>
      <c r="F6">
        <v>0.8</v>
      </c>
      <c r="G6">
        <v>2</v>
      </c>
      <c r="H6">
        <v>0</v>
      </c>
      <c r="I6">
        <v>0</v>
      </c>
      <c r="J6" s="168">
        <v>2</v>
      </c>
      <c r="K6" t="s">
        <v>301</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v>1</v>
      </c>
      <c r="AO6">
        <v>0</v>
      </c>
      <c r="AP6">
        <v>0</v>
      </c>
      <c r="BA6" t="s">
        <v>342</v>
      </c>
    </row>
    <row r="7" spans="1:215" x14ac:dyDescent="0.3">
      <c r="A7" t="s">
        <v>312</v>
      </c>
      <c r="B7" t="s">
        <v>344</v>
      </c>
      <c r="C7" t="s">
        <v>335</v>
      </c>
      <c r="D7">
        <v>0.29778888945862253</v>
      </c>
      <c r="E7">
        <v>0</v>
      </c>
      <c r="F7">
        <v>0.8</v>
      </c>
      <c r="G7">
        <v>2</v>
      </c>
      <c r="H7">
        <v>0</v>
      </c>
      <c r="I7">
        <v>0</v>
      </c>
      <c r="J7" s="168">
        <v>2</v>
      </c>
      <c r="K7" t="s">
        <v>301</v>
      </c>
      <c r="L7">
        <v>1</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v>1</v>
      </c>
      <c r="AO7">
        <v>0</v>
      </c>
      <c r="AP7">
        <v>0</v>
      </c>
      <c r="BA7" t="s">
        <v>346</v>
      </c>
    </row>
    <row r="8" spans="1:215" x14ac:dyDescent="0.3">
      <c r="A8" t="s">
        <v>312</v>
      </c>
      <c r="B8" t="s">
        <v>347</v>
      </c>
      <c r="C8" t="s">
        <v>335</v>
      </c>
      <c r="D8">
        <v>0.26589540178047655</v>
      </c>
      <c r="E8">
        <v>0</v>
      </c>
      <c r="F8">
        <v>0.8</v>
      </c>
      <c r="G8">
        <v>2</v>
      </c>
      <c r="H8">
        <v>0</v>
      </c>
      <c r="I8">
        <v>0</v>
      </c>
      <c r="J8" s="168">
        <v>2</v>
      </c>
      <c r="K8" t="s">
        <v>301</v>
      </c>
      <c r="L8">
        <v>1</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1</v>
      </c>
      <c r="AO8">
        <v>0</v>
      </c>
      <c r="AP8">
        <v>0</v>
      </c>
      <c r="BA8" t="s">
        <v>349</v>
      </c>
    </row>
    <row r="9" spans="1:215" x14ac:dyDescent="0.3">
      <c r="A9" t="s">
        <v>312</v>
      </c>
      <c r="B9" t="s">
        <v>350</v>
      </c>
      <c r="C9" t="s">
        <v>228</v>
      </c>
      <c r="D9">
        <v>0.72656360264604325</v>
      </c>
      <c r="E9">
        <v>0</v>
      </c>
      <c r="F9">
        <v>0.8</v>
      </c>
      <c r="G9">
        <v>2</v>
      </c>
      <c r="H9">
        <v>0</v>
      </c>
      <c r="I9">
        <v>0</v>
      </c>
      <c r="J9" s="168">
        <v>2</v>
      </c>
      <c r="K9" t="s">
        <v>301</v>
      </c>
      <c r="L9">
        <v>1</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v>1</v>
      </c>
      <c r="AO9">
        <v>0</v>
      </c>
      <c r="AP9">
        <v>0</v>
      </c>
      <c r="BA9" t="s">
        <v>352</v>
      </c>
    </row>
    <row r="10" spans="1:215" x14ac:dyDescent="0.3">
      <c r="A10" t="s">
        <v>312</v>
      </c>
      <c r="B10" t="s">
        <v>354</v>
      </c>
      <c r="C10" t="s">
        <v>299</v>
      </c>
      <c r="D10">
        <v>0.37755815640242701</v>
      </c>
      <c r="E10">
        <v>0</v>
      </c>
      <c r="F10">
        <v>0.8</v>
      </c>
      <c r="G10">
        <v>2</v>
      </c>
      <c r="H10">
        <v>0</v>
      </c>
      <c r="I10">
        <v>0</v>
      </c>
      <c r="J10" s="168">
        <v>2</v>
      </c>
      <c r="K10" t="s">
        <v>301</v>
      </c>
      <c r="L10">
        <v>1</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1</v>
      </c>
      <c r="AO10">
        <v>0</v>
      </c>
      <c r="AP10">
        <v>0</v>
      </c>
      <c r="BA10" t="s">
        <v>356</v>
      </c>
    </row>
    <row r="11" spans="1:215" x14ac:dyDescent="0.3">
      <c r="A11" t="s">
        <v>312</v>
      </c>
      <c r="B11" t="s">
        <v>357</v>
      </c>
      <c r="C11" t="s">
        <v>315</v>
      </c>
      <c r="D11">
        <v>0.34718385815587666</v>
      </c>
      <c r="E11">
        <v>0</v>
      </c>
      <c r="F11">
        <v>0.8</v>
      </c>
      <c r="G11">
        <v>2</v>
      </c>
      <c r="H11">
        <v>0</v>
      </c>
      <c r="I11">
        <v>0</v>
      </c>
      <c r="J11" s="168">
        <v>2</v>
      </c>
      <c r="K11" t="s">
        <v>301</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0</v>
      </c>
      <c r="AP11">
        <v>0</v>
      </c>
      <c r="BA11" t="s">
        <v>359</v>
      </c>
    </row>
    <row r="12" spans="1:215" x14ac:dyDescent="0.3">
      <c r="A12" t="s">
        <v>312</v>
      </c>
      <c r="B12" t="s">
        <v>362</v>
      </c>
      <c r="C12" t="s">
        <v>228</v>
      </c>
      <c r="D12">
        <v>0.93954315824660339</v>
      </c>
      <c r="E12">
        <v>0</v>
      </c>
      <c r="F12">
        <v>0.8</v>
      </c>
      <c r="G12">
        <v>2</v>
      </c>
      <c r="H12">
        <v>0</v>
      </c>
      <c r="I12">
        <v>0</v>
      </c>
      <c r="J12" s="168">
        <v>2</v>
      </c>
      <c r="K12" t="s">
        <v>301</v>
      </c>
      <c r="L12">
        <v>1</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1</v>
      </c>
      <c r="AN12">
        <v>1</v>
      </c>
      <c r="AO12">
        <v>0</v>
      </c>
      <c r="AP12">
        <v>0</v>
      </c>
      <c r="BA12" t="s">
        <v>364</v>
      </c>
    </row>
    <row r="13" spans="1:215" x14ac:dyDescent="0.3">
      <c r="A13" t="s">
        <v>312</v>
      </c>
      <c r="B13" t="s">
        <v>365</v>
      </c>
      <c r="C13" t="s">
        <v>335</v>
      </c>
      <c r="D13">
        <v>0.20499982006089523</v>
      </c>
      <c r="E13">
        <v>0</v>
      </c>
      <c r="F13">
        <v>0.8</v>
      </c>
      <c r="G13">
        <v>2</v>
      </c>
      <c r="H13">
        <v>0</v>
      </c>
      <c r="I13">
        <v>0</v>
      </c>
      <c r="J13" s="168">
        <v>2</v>
      </c>
      <c r="K13" t="s">
        <v>301</v>
      </c>
      <c r="L13">
        <v>1</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0</v>
      </c>
      <c r="AP13">
        <v>0</v>
      </c>
      <c r="BA13" t="s">
        <v>367</v>
      </c>
    </row>
    <row r="14" spans="1:215" x14ac:dyDescent="0.3">
      <c r="A14" t="s">
        <v>312</v>
      </c>
      <c r="B14" t="s">
        <v>378</v>
      </c>
      <c r="C14" t="s">
        <v>228</v>
      </c>
      <c r="D14">
        <v>0.20499982006089523</v>
      </c>
      <c r="E14">
        <v>0</v>
      </c>
      <c r="F14">
        <v>0.8</v>
      </c>
      <c r="G14">
        <v>2</v>
      </c>
      <c r="H14">
        <v>0</v>
      </c>
      <c r="I14">
        <v>0</v>
      </c>
      <c r="J14" s="168">
        <v>2</v>
      </c>
      <c r="K14" t="s">
        <v>301</v>
      </c>
      <c r="L14">
        <v>1</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1</v>
      </c>
      <c r="AN14">
        <v>1</v>
      </c>
      <c r="AO14">
        <v>0</v>
      </c>
      <c r="AP14">
        <v>0</v>
      </c>
      <c r="BA14" t="s">
        <v>379</v>
      </c>
    </row>
    <row r="15" spans="1:215" x14ac:dyDescent="0.3">
      <c r="A15" t="s">
        <v>312</v>
      </c>
      <c r="B15" t="s">
        <v>387</v>
      </c>
      <c r="C15" t="s">
        <v>315</v>
      </c>
      <c r="D15">
        <v>1.2999999784188454</v>
      </c>
      <c r="E15">
        <v>0</v>
      </c>
      <c r="F15">
        <v>0.8</v>
      </c>
      <c r="G15">
        <v>2</v>
      </c>
      <c r="H15">
        <v>0</v>
      </c>
      <c r="I15">
        <v>0</v>
      </c>
      <c r="J15" s="168">
        <v>2</v>
      </c>
      <c r="K15" t="s">
        <v>301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1</v>
      </c>
      <c r="AO15">
        <v>0</v>
      </c>
      <c r="AP15">
        <v>0</v>
      </c>
      <c r="BA15" t="s">
        <v>388</v>
      </c>
    </row>
    <row r="16" spans="1:215" x14ac:dyDescent="0.3">
      <c r="A16" t="s">
        <v>312</v>
      </c>
      <c r="B16" t="s">
        <v>391</v>
      </c>
      <c r="C16" t="s">
        <v>315</v>
      </c>
      <c r="D16">
        <v>0.48204952724175598</v>
      </c>
      <c r="E16">
        <v>0</v>
      </c>
      <c r="F16">
        <v>0.8</v>
      </c>
      <c r="G16">
        <v>2</v>
      </c>
      <c r="H16">
        <v>0</v>
      </c>
      <c r="I16">
        <v>0</v>
      </c>
      <c r="J16" s="168">
        <v>2</v>
      </c>
      <c r="K16" t="s">
        <v>301</v>
      </c>
      <c r="L16">
        <v>1</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1</v>
      </c>
      <c r="AO16">
        <v>0</v>
      </c>
      <c r="AP16">
        <v>0</v>
      </c>
      <c r="BA16" t="s">
        <v>392</v>
      </c>
    </row>
    <row r="17" spans="1:53" x14ac:dyDescent="0.3">
      <c r="A17" t="s">
        <v>312</v>
      </c>
      <c r="B17" t="s">
        <v>393</v>
      </c>
      <c r="C17" t="s">
        <v>335</v>
      </c>
      <c r="D17">
        <v>0.81303081693192758</v>
      </c>
      <c r="E17">
        <v>0</v>
      </c>
      <c r="F17">
        <v>0.8</v>
      </c>
      <c r="G17">
        <v>2</v>
      </c>
      <c r="H17">
        <v>0</v>
      </c>
      <c r="I17">
        <v>0</v>
      </c>
      <c r="J17" s="168">
        <v>2</v>
      </c>
      <c r="K17" t="s">
        <v>301</v>
      </c>
      <c r="L17">
        <v>1</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1</v>
      </c>
      <c r="AO17">
        <v>0</v>
      </c>
      <c r="AP17">
        <v>0</v>
      </c>
      <c r="BA17" t="s">
        <v>395</v>
      </c>
    </row>
    <row r="18" spans="1:53" x14ac:dyDescent="0.3">
      <c r="A18" t="s">
        <v>312</v>
      </c>
      <c r="B18" t="s">
        <v>399</v>
      </c>
      <c r="C18" t="s">
        <v>299</v>
      </c>
      <c r="D18">
        <v>0.47209898633761271</v>
      </c>
      <c r="E18">
        <v>0</v>
      </c>
      <c r="F18">
        <v>0.8</v>
      </c>
      <c r="G18">
        <v>2</v>
      </c>
      <c r="H18">
        <v>0</v>
      </c>
      <c r="I18">
        <v>0</v>
      </c>
      <c r="J18" s="168">
        <v>2</v>
      </c>
      <c r="K18" t="s">
        <v>301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1</v>
      </c>
      <c r="AO18">
        <v>0</v>
      </c>
      <c r="AP18">
        <v>0</v>
      </c>
      <c r="BA18" t="s">
        <v>401</v>
      </c>
    </row>
    <row r="19" spans="1:53" x14ac:dyDescent="0.3">
      <c r="A19" t="s">
        <v>312</v>
      </c>
      <c r="B19" t="s">
        <v>408</v>
      </c>
      <c r="C19" t="s">
        <v>228</v>
      </c>
      <c r="D19">
        <v>0.26589540178047655</v>
      </c>
      <c r="E19">
        <v>0</v>
      </c>
      <c r="F19">
        <v>0.8</v>
      </c>
      <c r="G19">
        <v>2</v>
      </c>
      <c r="H19">
        <v>0</v>
      </c>
      <c r="I19">
        <v>0</v>
      </c>
      <c r="J19" s="168">
        <v>2</v>
      </c>
      <c r="K19" t="s">
        <v>301</v>
      </c>
      <c r="L19">
        <v>1</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1</v>
      </c>
      <c r="AO19">
        <v>0</v>
      </c>
      <c r="AP19">
        <v>0</v>
      </c>
      <c r="BA19" t="s">
        <v>409</v>
      </c>
    </row>
    <row r="20" spans="1:53" x14ac:dyDescent="0.3">
      <c r="A20" t="s">
        <v>312</v>
      </c>
      <c r="B20" t="s">
        <v>417</v>
      </c>
      <c r="C20" t="s">
        <v>228</v>
      </c>
      <c r="D20">
        <v>0.11342704144074048</v>
      </c>
      <c r="E20">
        <v>0</v>
      </c>
      <c r="F20">
        <v>0.8</v>
      </c>
      <c r="G20">
        <v>2</v>
      </c>
      <c r="H20">
        <v>0</v>
      </c>
      <c r="I20">
        <v>0</v>
      </c>
      <c r="J20" s="168">
        <v>2</v>
      </c>
      <c r="K20" t="s">
        <v>301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1</v>
      </c>
      <c r="AN20">
        <v>1</v>
      </c>
      <c r="AO20">
        <v>0</v>
      </c>
      <c r="AP20">
        <v>0</v>
      </c>
      <c r="BA20" t="s">
        <v>419</v>
      </c>
    </row>
    <row r="21" spans="1:53" x14ac:dyDescent="0.3">
      <c r="A21" t="s">
        <v>317</v>
      </c>
      <c r="B21" t="s">
        <v>431</v>
      </c>
      <c r="C21" t="s">
        <v>299</v>
      </c>
      <c r="D21">
        <v>6.5667380623567597</v>
      </c>
      <c r="E21">
        <v>0</v>
      </c>
      <c r="F21">
        <v>0.6</v>
      </c>
      <c r="G21">
        <v>2.35</v>
      </c>
      <c r="H21">
        <v>0.36</v>
      </c>
      <c r="I21">
        <v>2.1100000000000003</v>
      </c>
      <c r="J21">
        <v>0</v>
      </c>
      <c r="K21" t="s">
        <v>318</v>
      </c>
      <c r="L21">
        <v>1</v>
      </c>
      <c r="M21">
        <v>0.5</v>
      </c>
      <c r="N21">
        <v>0</v>
      </c>
      <c r="O21">
        <v>0</v>
      </c>
      <c r="P21">
        <v>0</v>
      </c>
      <c r="Q21">
        <v>0</v>
      </c>
      <c r="R21">
        <v>0</v>
      </c>
      <c r="S21">
        <v>0</v>
      </c>
      <c r="T21">
        <v>0</v>
      </c>
      <c r="U21">
        <v>0</v>
      </c>
      <c r="V21">
        <v>0.9</v>
      </c>
      <c r="W21">
        <v>0.04</v>
      </c>
      <c r="X21" s="168">
        <v>0.1</v>
      </c>
      <c r="Y21">
        <v>0.04</v>
      </c>
      <c r="Z21">
        <v>0.04</v>
      </c>
      <c r="AA21">
        <v>17</v>
      </c>
      <c r="AB21">
        <v>0</v>
      </c>
      <c r="AC21">
        <v>0</v>
      </c>
      <c r="AD21">
        <v>0</v>
      </c>
      <c r="AE21">
        <v>0</v>
      </c>
      <c r="AF21">
        <v>0</v>
      </c>
      <c r="AG21">
        <v>0</v>
      </c>
      <c r="AH21">
        <v>0</v>
      </c>
      <c r="AI21">
        <v>0</v>
      </c>
      <c r="AJ21">
        <v>0</v>
      </c>
      <c r="AK21">
        <v>0</v>
      </c>
      <c r="AL21">
        <v>0</v>
      </c>
      <c r="AM21">
        <v>11</v>
      </c>
      <c r="AN21">
        <v>1</v>
      </c>
      <c r="AO21" s="168">
        <v>0.65</v>
      </c>
      <c r="AP21" s="168">
        <v>0.65</v>
      </c>
      <c r="AQ21" s="168"/>
      <c r="AR21" s="168"/>
      <c r="AS21" s="168"/>
      <c r="AT21" s="168"/>
      <c r="AU21" s="168"/>
      <c r="AV21" s="168"/>
      <c r="AW21" s="168"/>
      <c r="AX21" s="168"/>
      <c r="AY21" s="168"/>
      <c r="AZ21" s="168"/>
      <c r="BA21" t="s">
        <v>432</v>
      </c>
    </row>
    <row r="22" spans="1:53" x14ac:dyDescent="0.3">
      <c r="A22" t="s">
        <v>317</v>
      </c>
      <c r="B22" t="s">
        <v>431</v>
      </c>
      <c r="C22" t="s">
        <v>299</v>
      </c>
      <c r="D22">
        <v>2.1596049300122004</v>
      </c>
      <c r="E22">
        <v>0</v>
      </c>
      <c r="F22">
        <v>1.4</v>
      </c>
      <c r="G22">
        <v>2.35</v>
      </c>
      <c r="H22">
        <v>1.1599999999999999</v>
      </c>
      <c r="I22">
        <v>2.1100000000000003</v>
      </c>
      <c r="J22">
        <v>0</v>
      </c>
      <c r="K22" t="s">
        <v>318</v>
      </c>
      <c r="L22">
        <v>1</v>
      </c>
      <c r="M22">
        <v>0.5</v>
      </c>
      <c r="N22">
        <v>0</v>
      </c>
      <c r="O22">
        <v>0</v>
      </c>
      <c r="P22">
        <v>0</v>
      </c>
      <c r="Q22">
        <v>0</v>
      </c>
      <c r="R22">
        <v>0</v>
      </c>
      <c r="S22">
        <v>0</v>
      </c>
      <c r="T22">
        <v>0</v>
      </c>
      <c r="U22">
        <v>0</v>
      </c>
      <c r="V22">
        <v>0.9</v>
      </c>
      <c r="W22">
        <v>0.04</v>
      </c>
      <c r="X22" s="168">
        <v>0.1</v>
      </c>
      <c r="Y22">
        <v>0.04</v>
      </c>
      <c r="Z22">
        <v>0.04</v>
      </c>
      <c r="AA22">
        <v>17</v>
      </c>
      <c r="AB22">
        <v>0</v>
      </c>
      <c r="AC22">
        <v>0</v>
      </c>
      <c r="AD22">
        <v>0</v>
      </c>
      <c r="AE22">
        <v>0</v>
      </c>
      <c r="AF22">
        <v>0</v>
      </c>
      <c r="AG22">
        <v>0</v>
      </c>
      <c r="AH22">
        <v>0</v>
      </c>
      <c r="AI22">
        <v>0</v>
      </c>
      <c r="AJ22">
        <v>0</v>
      </c>
      <c r="AK22">
        <v>0</v>
      </c>
      <c r="AL22">
        <v>0</v>
      </c>
      <c r="AM22">
        <v>1</v>
      </c>
      <c r="AN22">
        <v>2</v>
      </c>
      <c r="AO22" s="168">
        <v>0.65</v>
      </c>
      <c r="AP22" s="168">
        <v>0.65</v>
      </c>
      <c r="AQ22" s="168">
        <v>0.65</v>
      </c>
      <c r="AR22" s="168">
        <v>0.65</v>
      </c>
      <c r="AS22" s="168">
        <v>0.75</v>
      </c>
      <c r="AT22" s="168">
        <v>0.75</v>
      </c>
      <c r="AU22" s="168">
        <v>0.75</v>
      </c>
      <c r="AV22" s="168">
        <v>0.75</v>
      </c>
      <c r="AW22" s="168">
        <v>0.75</v>
      </c>
      <c r="AX22" s="168">
        <v>0.65</v>
      </c>
      <c r="AY22" s="168">
        <v>0.65</v>
      </c>
      <c r="AZ22" s="168">
        <v>0.65</v>
      </c>
      <c r="BA22" t="s">
        <v>432</v>
      </c>
    </row>
    <row r="23" spans="1:53" x14ac:dyDescent="0.3">
      <c r="A23" t="s">
        <v>317</v>
      </c>
      <c r="B23" t="s">
        <v>431</v>
      </c>
      <c r="C23" t="s">
        <v>299</v>
      </c>
      <c r="D23">
        <v>3.5596053064750039</v>
      </c>
      <c r="E23">
        <v>0</v>
      </c>
      <c r="F23">
        <v>1.2</v>
      </c>
      <c r="G23">
        <v>2.35</v>
      </c>
      <c r="H23">
        <v>0.96</v>
      </c>
      <c r="I23">
        <v>2.1100000000000003</v>
      </c>
      <c r="J23">
        <v>0</v>
      </c>
      <c r="K23" t="s">
        <v>318</v>
      </c>
      <c r="L23">
        <v>1</v>
      </c>
      <c r="M23">
        <v>0.5</v>
      </c>
      <c r="N23">
        <v>0</v>
      </c>
      <c r="O23">
        <v>0</v>
      </c>
      <c r="P23">
        <v>0</v>
      </c>
      <c r="Q23">
        <v>0</v>
      </c>
      <c r="R23">
        <v>0</v>
      </c>
      <c r="S23">
        <v>0</v>
      </c>
      <c r="T23">
        <v>0</v>
      </c>
      <c r="U23">
        <v>0</v>
      </c>
      <c r="V23">
        <v>0.9</v>
      </c>
      <c r="W23">
        <v>0.04</v>
      </c>
      <c r="X23" s="168">
        <v>0.1</v>
      </c>
      <c r="Y23">
        <v>0.04</v>
      </c>
      <c r="Z23">
        <v>0.04</v>
      </c>
      <c r="AA23">
        <v>17</v>
      </c>
      <c r="AB23">
        <v>0</v>
      </c>
      <c r="AC23">
        <v>0</v>
      </c>
      <c r="AD23">
        <v>0</v>
      </c>
      <c r="AE23">
        <v>0</v>
      </c>
      <c r="AF23">
        <v>0</v>
      </c>
      <c r="AG23">
        <v>0</v>
      </c>
      <c r="AH23">
        <v>0</v>
      </c>
      <c r="AI23">
        <v>0</v>
      </c>
      <c r="AJ23">
        <v>0</v>
      </c>
      <c r="AK23">
        <v>0</v>
      </c>
      <c r="AL23">
        <v>0</v>
      </c>
      <c r="AM23">
        <v>1</v>
      </c>
      <c r="AN23">
        <v>2</v>
      </c>
      <c r="AO23" s="168">
        <v>0.65</v>
      </c>
      <c r="AP23" s="168">
        <v>0.65</v>
      </c>
      <c r="AQ23" s="168">
        <v>0.65</v>
      </c>
      <c r="AR23" s="168">
        <v>0.65</v>
      </c>
      <c r="AS23" s="168">
        <v>0.75</v>
      </c>
      <c r="AT23" s="168">
        <v>0.75</v>
      </c>
      <c r="AU23" s="168">
        <v>0.75</v>
      </c>
      <c r="AV23" s="168">
        <v>0.75</v>
      </c>
      <c r="AW23" s="168">
        <v>0.75</v>
      </c>
      <c r="AX23" s="168">
        <v>0.65</v>
      </c>
      <c r="AY23" s="168">
        <v>0.65</v>
      </c>
      <c r="AZ23" s="168">
        <v>0.65</v>
      </c>
      <c r="BA23" t="s">
        <v>432</v>
      </c>
    </row>
    <row r="24" spans="1:53" x14ac:dyDescent="0.3">
      <c r="A24" t="s">
        <v>317</v>
      </c>
      <c r="B24" t="s">
        <v>431</v>
      </c>
      <c r="C24" t="s">
        <v>299</v>
      </c>
      <c r="D24">
        <v>6.5667380623567597</v>
      </c>
      <c r="E24">
        <v>0</v>
      </c>
      <c r="F24">
        <v>0.6</v>
      </c>
      <c r="G24">
        <v>2.35</v>
      </c>
      <c r="H24">
        <v>0.36</v>
      </c>
      <c r="I24">
        <v>2.1100000000000003</v>
      </c>
      <c r="J24">
        <v>0</v>
      </c>
      <c r="K24" t="s">
        <v>318</v>
      </c>
      <c r="L24">
        <v>1</v>
      </c>
      <c r="M24">
        <v>0.5</v>
      </c>
      <c r="N24">
        <v>0</v>
      </c>
      <c r="O24">
        <v>0</v>
      </c>
      <c r="P24">
        <v>0</v>
      </c>
      <c r="Q24">
        <v>0</v>
      </c>
      <c r="R24">
        <v>0</v>
      </c>
      <c r="S24">
        <v>0</v>
      </c>
      <c r="T24">
        <v>0</v>
      </c>
      <c r="U24">
        <v>0</v>
      </c>
      <c r="V24">
        <v>0.9</v>
      </c>
      <c r="W24">
        <v>0.04</v>
      </c>
      <c r="X24" s="168">
        <v>0.1</v>
      </c>
      <c r="Y24">
        <v>0.04</v>
      </c>
      <c r="Z24">
        <v>0.04</v>
      </c>
      <c r="AA24">
        <v>17</v>
      </c>
      <c r="AB24">
        <v>0</v>
      </c>
      <c r="AC24">
        <v>0</v>
      </c>
      <c r="AD24">
        <v>0</v>
      </c>
      <c r="AE24">
        <v>0</v>
      </c>
      <c r="AF24">
        <v>0</v>
      </c>
      <c r="AG24">
        <v>0</v>
      </c>
      <c r="AH24">
        <v>0</v>
      </c>
      <c r="AI24">
        <v>0</v>
      </c>
      <c r="AJ24">
        <v>0</v>
      </c>
      <c r="AK24">
        <v>0</v>
      </c>
      <c r="AL24">
        <v>0</v>
      </c>
      <c r="AM24">
        <v>1</v>
      </c>
      <c r="AN24">
        <v>2</v>
      </c>
      <c r="AO24" s="168">
        <v>0.65</v>
      </c>
      <c r="AP24" s="168">
        <v>0.65</v>
      </c>
      <c r="AQ24" s="168">
        <v>0.65</v>
      </c>
      <c r="AR24" s="168">
        <v>0.65</v>
      </c>
      <c r="AS24" s="168">
        <v>0.75</v>
      </c>
      <c r="AT24" s="168">
        <v>0.75</v>
      </c>
      <c r="AU24" s="168">
        <v>0.75</v>
      </c>
      <c r="AV24" s="168">
        <v>0.75</v>
      </c>
      <c r="AW24" s="168">
        <v>0.75</v>
      </c>
      <c r="AX24" s="168">
        <v>0.65</v>
      </c>
      <c r="AY24" s="168">
        <v>0.65</v>
      </c>
      <c r="AZ24" s="168">
        <v>0.65</v>
      </c>
      <c r="BA24" t="s">
        <v>432</v>
      </c>
    </row>
    <row r="25" spans="1:53" x14ac:dyDescent="0.3">
      <c r="A25" t="s">
        <v>312</v>
      </c>
      <c r="B25" t="s">
        <v>436</v>
      </c>
      <c r="C25" t="s">
        <v>315</v>
      </c>
      <c r="D25">
        <v>0.37755815640242701</v>
      </c>
      <c r="E25">
        <v>0</v>
      </c>
      <c r="F25">
        <v>0.8</v>
      </c>
      <c r="G25">
        <v>2</v>
      </c>
      <c r="H25">
        <v>0</v>
      </c>
      <c r="I25">
        <v>0</v>
      </c>
      <c r="J25" s="168">
        <v>2</v>
      </c>
      <c r="K25" t="s">
        <v>301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1</v>
      </c>
      <c r="AO25">
        <v>0</v>
      </c>
      <c r="AP25">
        <v>0</v>
      </c>
      <c r="BA25" t="s">
        <v>437</v>
      </c>
    </row>
    <row r="26" spans="1:53" x14ac:dyDescent="0.3">
      <c r="A26" t="s">
        <v>312</v>
      </c>
      <c r="B26" t="s">
        <v>439</v>
      </c>
      <c r="C26" t="s">
        <v>335</v>
      </c>
      <c r="D26">
        <v>0.52356114050796354</v>
      </c>
      <c r="E26">
        <v>0</v>
      </c>
      <c r="F26">
        <v>0.8</v>
      </c>
      <c r="G26">
        <v>2</v>
      </c>
      <c r="H26">
        <v>0</v>
      </c>
      <c r="I26">
        <v>0</v>
      </c>
      <c r="J26" s="168">
        <v>2</v>
      </c>
      <c r="K26" t="s">
        <v>316</v>
      </c>
      <c r="L26">
        <v>1</v>
      </c>
      <c r="M26">
        <v>0.5</v>
      </c>
      <c r="N26">
        <v>0</v>
      </c>
      <c r="O26">
        <v>0</v>
      </c>
      <c r="P26">
        <v>0</v>
      </c>
      <c r="Q26">
        <v>0</v>
      </c>
      <c r="R26">
        <v>0</v>
      </c>
      <c r="S26">
        <v>0</v>
      </c>
      <c r="T26">
        <v>0</v>
      </c>
      <c r="U26">
        <v>0</v>
      </c>
      <c r="V26">
        <v>0</v>
      </c>
      <c r="W26">
        <v>0</v>
      </c>
      <c r="X26">
        <v>0</v>
      </c>
      <c r="Y26">
        <v>0</v>
      </c>
      <c r="Z26">
        <v>0</v>
      </c>
      <c r="AA26">
        <v>0</v>
      </c>
      <c r="AB26">
        <v>2</v>
      </c>
      <c r="AC26">
        <v>0</v>
      </c>
      <c r="AD26">
        <v>0</v>
      </c>
      <c r="AE26">
        <v>0</v>
      </c>
      <c r="AF26">
        <v>0</v>
      </c>
      <c r="AG26">
        <v>0</v>
      </c>
      <c r="AH26">
        <v>0</v>
      </c>
      <c r="AI26">
        <v>0</v>
      </c>
      <c r="AJ26">
        <v>0</v>
      </c>
      <c r="AK26">
        <v>0</v>
      </c>
      <c r="AL26">
        <v>0</v>
      </c>
      <c r="AM26">
        <v>1</v>
      </c>
      <c r="AN26">
        <v>1</v>
      </c>
      <c r="AO26">
        <v>0</v>
      </c>
      <c r="AP26">
        <v>0</v>
      </c>
      <c r="BA26" t="s">
        <v>440</v>
      </c>
    </row>
    <row r="27" spans="1:53" x14ac:dyDescent="0.3">
      <c r="A27" t="s">
        <v>317</v>
      </c>
      <c r="B27" t="s">
        <v>449</v>
      </c>
      <c r="C27" t="s">
        <v>315</v>
      </c>
      <c r="D27">
        <v>0.33746365630686631</v>
      </c>
      <c r="E27">
        <v>1.27</v>
      </c>
      <c r="F27">
        <v>2.2000000000000002</v>
      </c>
      <c r="G27">
        <v>0.85</v>
      </c>
      <c r="H27">
        <v>1.9600000000000002</v>
      </c>
      <c r="I27">
        <v>0.61</v>
      </c>
      <c r="J27">
        <v>0</v>
      </c>
      <c r="K27" t="s">
        <v>318</v>
      </c>
      <c r="L27">
        <v>1</v>
      </c>
      <c r="M27">
        <v>0.5</v>
      </c>
      <c r="N27">
        <v>0</v>
      </c>
      <c r="O27">
        <v>0</v>
      </c>
      <c r="P27">
        <v>0</v>
      </c>
      <c r="Q27">
        <v>0</v>
      </c>
      <c r="R27">
        <v>0</v>
      </c>
      <c r="S27">
        <v>0</v>
      </c>
      <c r="T27">
        <v>0</v>
      </c>
      <c r="U27">
        <v>0</v>
      </c>
      <c r="V27">
        <v>0.9</v>
      </c>
      <c r="W27">
        <v>0.04</v>
      </c>
      <c r="X27" s="168">
        <v>0.1</v>
      </c>
      <c r="Y27">
        <v>0.04</v>
      </c>
      <c r="Z27">
        <v>0.04</v>
      </c>
      <c r="AA27">
        <v>17</v>
      </c>
      <c r="AB27">
        <v>0</v>
      </c>
      <c r="AC27">
        <v>0</v>
      </c>
      <c r="AD27">
        <v>0</v>
      </c>
      <c r="AE27">
        <v>0</v>
      </c>
      <c r="AF27">
        <v>0</v>
      </c>
      <c r="AG27">
        <v>0</v>
      </c>
      <c r="AH27">
        <v>0</v>
      </c>
      <c r="AI27">
        <v>0</v>
      </c>
      <c r="AJ27">
        <v>0</v>
      </c>
      <c r="AK27">
        <v>0</v>
      </c>
      <c r="AL27">
        <v>0</v>
      </c>
      <c r="AM27">
        <v>11</v>
      </c>
      <c r="AN27">
        <v>1</v>
      </c>
      <c r="AO27" s="168">
        <v>0.65</v>
      </c>
      <c r="AP27" s="168">
        <v>0.65</v>
      </c>
      <c r="AQ27" s="168"/>
      <c r="AR27" s="168"/>
      <c r="AS27" s="168"/>
      <c r="AT27" s="168"/>
      <c r="AU27" s="168"/>
      <c r="AV27" s="168"/>
      <c r="AW27" s="168"/>
      <c r="AX27" s="168"/>
      <c r="AY27" s="168"/>
      <c r="AZ27" s="168"/>
      <c r="BA27" t="s">
        <v>450</v>
      </c>
    </row>
    <row r="28" spans="1:53" x14ac:dyDescent="0.3">
      <c r="A28" t="s">
        <v>312</v>
      </c>
      <c r="B28" t="s">
        <v>451</v>
      </c>
      <c r="C28" t="s">
        <v>228</v>
      </c>
      <c r="D28">
        <v>0.81303081693192758</v>
      </c>
      <c r="E28">
        <v>0</v>
      </c>
      <c r="F28">
        <v>0.8</v>
      </c>
      <c r="G28">
        <v>2</v>
      </c>
      <c r="H28">
        <v>0</v>
      </c>
      <c r="I28">
        <v>0</v>
      </c>
      <c r="J28" s="168">
        <v>2</v>
      </c>
      <c r="K28" t="s">
        <v>301</v>
      </c>
      <c r="L28">
        <v>1</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0</v>
      </c>
      <c r="BA28" t="s">
        <v>452</v>
      </c>
    </row>
    <row r="29" spans="1:53" x14ac:dyDescent="0.3">
      <c r="A29" t="s">
        <v>317</v>
      </c>
      <c r="B29" t="s">
        <v>454</v>
      </c>
      <c r="C29" t="s">
        <v>335</v>
      </c>
      <c r="D29">
        <v>1.1081163409195802</v>
      </c>
      <c r="E29">
        <v>0.9</v>
      </c>
      <c r="F29">
        <v>1.5</v>
      </c>
      <c r="G29">
        <v>1.35</v>
      </c>
      <c r="H29">
        <v>1.26</v>
      </c>
      <c r="I29">
        <v>1.1100000000000001</v>
      </c>
      <c r="J29">
        <v>0</v>
      </c>
      <c r="K29" t="s">
        <v>318</v>
      </c>
      <c r="L29">
        <v>1</v>
      </c>
      <c r="M29">
        <v>0.5</v>
      </c>
      <c r="N29">
        <v>0</v>
      </c>
      <c r="O29">
        <v>0</v>
      </c>
      <c r="P29">
        <v>0</v>
      </c>
      <c r="Q29">
        <v>0</v>
      </c>
      <c r="R29">
        <v>0</v>
      </c>
      <c r="S29">
        <v>0</v>
      </c>
      <c r="T29">
        <v>0</v>
      </c>
      <c r="U29">
        <v>0</v>
      </c>
      <c r="V29">
        <v>0.9</v>
      </c>
      <c r="W29">
        <v>0.04</v>
      </c>
      <c r="X29" s="168">
        <v>0.1</v>
      </c>
      <c r="Y29">
        <v>0.04</v>
      </c>
      <c r="Z29">
        <v>0.04</v>
      </c>
      <c r="AA29">
        <v>17</v>
      </c>
      <c r="AB29">
        <v>0</v>
      </c>
      <c r="AC29">
        <v>0</v>
      </c>
      <c r="AD29">
        <v>0</v>
      </c>
      <c r="AE29">
        <v>0</v>
      </c>
      <c r="AF29">
        <v>0</v>
      </c>
      <c r="AG29">
        <v>0</v>
      </c>
      <c r="AH29">
        <v>0</v>
      </c>
      <c r="AI29">
        <v>0</v>
      </c>
      <c r="AJ29">
        <v>0</v>
      </c>
      <c r="AK29">
        <v>0</v>
      </c>
      <c r="AL29">
        <v>0</v>
      </c>
      <c r="AM29">
        <v>11</v>
      </c>
      <c r="AN29">
        <v>1</v>
      </c>
      <c r="AO29" s="168">
        <v>0.65</v>
      </c>
      <c r="AP29" s="168">
        <v>0.65</v>
      </c>
      <c r="AQ29" s="168"/>
      <c r="AR29" s="168"/>
      <c r="AS29" s="168"/>
      <c r="AT29" s="168"/>
      <c r="AU29" s="168"/>
      <c r="AV29" s="168"/>
      <c r="AW29" s="168"/>
      <c r="AX29" s="168"/>
      <c r="AY29" s="168"/>
      <c r="AZ29" s="168"/>
      <c r="BA29" t="s">
        <v>455</v>
      </c>
    </row>
    <row r="30" spans="1:53" x14ac:dyDescent="0.3">
      <c r="A30" t="s">
        <v>312</v>
      </c>
      <c r="B30" t="s">
        <v>465</v>
      </c>
      <c r="C30" t="s">
        <v>335</v>
      </c>
      <c r="D30">
        <v>1.6330268651243918</v>
      </c>
      <c r="E30">
        <v>0</v>
      </c>
      <c r="F30">
        <v>0.8</v>
      </c>
      <c r="G30">
        <v>2</v>
      </c>
      <c r="H30">
        <v>0</v>
      </c>
      <c r="I30">
        <v>0</v>
      </c>
      <c r="J30" s="168">
        <v>2</v>
      </c>
      <c r="K30" t="s">
        <v>301</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6</v>
      </c>
      <c r="AN30">
        <v>1</v>
      </c>
      <c r="AO30">
        <v>0</v>
      </c>
      <c r="AP30">
        <v>0</v>
      </c>
      <c r="BA30" t="s">
        <v>466</v>
      </c>
    </row>
    <row r="31" spans="1:53" x14ac:dyDescent="0.3">
      <c r="A31" t="s">
        <v>317</v>
      </c>
      <c r="B31" t="s">
        <v>467</v>
      </c>
      <c r="C31" t="s">
        <v>228</v>
      </c>
      <c r="D31">
        <v>0.67305771748491172</v>
      </c>
      <c r="E31">
        <v>0.1</v>
      </c>
      <c r="F31">
        <v>1.2</v>
      </c>
      <c r="G31">
        <v>2.35</v>
      </c>
      <c r="H31">
        <v>0.96</v>
      </c>
      <c r="I31">
        <v>2.1100000000000003</v>
      </c>
      <c r="J31">
        <v>0</v>
      </c>
      <c r="K31" t="s">
        <v>318</v>
      </c>
      <c r="L31">
        <v>1</v>
      </c>
      <c r="M31">
        <v>0.5</v>
      </c>
      <c r="N31">
        <v>0</v>
      </c>
      <c r="O31">
        <v>0</v>
      </c>
      <c r="P31">
        <v>0</v>
      </c>
      <c r="Q31">
        <v>0</v>
      </c>
      <c r="R31">
        <v>0</v>
      </c>
      <c r="S31">
        <v>0</v>
      </c>
      <c r="T31">
        <v>0</v>
      </c>
      <c r="U31">
        <v>0</v>
      </c>
      <c r="V31">
        <v>0.9</v>
      </c>
      <c r="W31">
        <v>0.04</v>
      </c>
      <c r="X31" s="168">
        <v>0.1</v>
      </c>
      <c r="Y31">
        <v>0.04</v>
      </c>
      <c r="Z31">
        <v>0.04</v>
      </c>
      <c r="AA31">
        <v>20</v>
      </c>
      <c r="AB31">
        <v>0</v>
      </c>
      <c r="AC31">
        <v>0</v>
      </c>
      <c r="AD31">
        <v>0</v>
      </c>
      <c r="AE31">
        <v>0</v>
      </c>
      <c r="AF31">
        <v>0</v>
      </c>
      <c r="AG31">
        <v>0</v>
      </c>
      <c r="AH31">
        <v>0</v>
      </c>
      <c r="AI31">
        <v>0</v>
      </c>
      <c r="AJ31">
        <v>0</v>
      </c>
      <c r="AK31">
        <v>0</v>
      </c>
      <c r="AL31">
        <v>0</v>
      </c>
      <c r="AM31">
        <v>14</v>
      </c>
      <c r="AN31">
        <v>1</v>
      </c>
      <c r="AO31" s="168">
        <v>0.65</v>
      </c>
      <c r="AP31" s="168">
        <v>0.65</v>
      </c>
      <c r="AQ31" s="168"/>
      <c r="AR31" s="168"/>
      <c r="AS31" s="168"/>
      <c r="AT31" s="168"/>
      <c r="AU31" s="168"/>
      <c r="AV31" s="168"/>
      <c r="AW31" s="168"/>
      <c r="AX31" s="168"/>
      <c r="AY31" s="168"/>
      <c r="AZ31" s="168"/>
      <c r="BA31" t="s">
        <v>468</v>
      </c>
    </row>
    <row r="32" spans="1:53" x14ac:dyDescent="0.3">
      <c r="A32" t="s">
        <v>317</v>
      </c>
      <c r="B32" t="s">
        <v>467</v>
      </c>
      <c r="C32" t="s">
        <v>228</v>
      </c>
      <c r="D32">
        <v>0.67305771748491172</v>
      </c>
      <c r="E32">
        <v>0.1</v>
      </c>
      <c r="F32">
        <v>1.2</v>
      </c>
      <c r="G32">
        <v>2.35</v>
      </c>
      <c r="H32">
        <v>0.96</v>
      </c>
      <c r="I32">
        <v>2.1100000000000003</v>
      </c>
      <c r="J32">
        <v>0</v>
      </c>
      <c r="K32" t="s">
        <v>318</v>
      </c>
      <c r="L32">
        <v>1</v>
      </c>
      <c r="M32">
        <v>0.5</v>
      </c>
      <c r="N32">
        <v>0</v>
      </c>
      <c r="O32">
        <v>0</v>
      </c>
      <c r="P32">
        <v>0</v>
      </c>
      <c r="Q32">
        <v>0</v>
      </c>
      <c r="R32">
        <v>0</v>
      </c>
      <c r="S32">
        <v>0</v>
      </c>
      <c r="T32">
        <v>0</v>
      </c>
      <c r="U32">
        <v>0</v>
      </c>
      <c r="V32">
        <v>0.9</v>
      </c>
      <c r="W32">
        <v>0.04</v>
      </c>
      <c r="X32" s="168">
        <v>0.1</v>
      </c>
      <c r="Y32">
        <v>0.04</v>
      </c>
      <c r="Z32">
        <v>0.04</v>
      </c>
      <c r="AA32">
        <v>20</v>
      </c>
      <c r="AB32">
        <v>0</v>
      </c>
      <c r="AC32">
        <v>0</v>
      </c>
      <c r="AD32">
        <v>0</v>
      </c>
      <c r="AE32">
        <v>0</v>
      </c>
      <c r="AF32">
        <v>0</v>
      </c>
      <c r="AG32">
        <v>0</v>
      </c>
      <c r="AH32">
        <v>0</v>
      </c>
      <c r="AI32">
        <v>0</v>
      </c>
      <c r="AJ32">
        <v>0</v>
      </c>
      <c r="AK32">
        <v>0</v>
      </c>
      <c r="AL32">
        <v>0</v>
      </c>
      <c r="AM32">
        <v>1</v>
      </c>
      <c r="AN32">
        <v>2</v>
      </c>
      <c r="AO32" s="168">
        <v>0.65</v>
      </c>
      <c r="AP32" s="168">
        <v>0.65</v>
      </c>
      <c r="AQ32" s="168">
        <v>0.65</v>
      </c>
      <c r="AR32" s="168">
        <v>0.65</v>
      </c>
      <c r="AS32" s="168">
        <v>0.75</v>
      </c>
      <c r="AT32" s="168">
        <v>0.75</v>
      </c>
      <c r="AU32" s="168">
        <v>0.75</v>
      </c>
      <c r="AV32" s="168">
        <v>0.75</v>
      </c>
      <c r="AW32" s="168">
        <v>0.75</v>
      </c>
      <c r="AX32" s="168">
        <v>0.65</v>
      </c>
      <c r="AY32" s="168">
        <v>0.65</v>
      </c>
      <c r="AZ32" s="168">
        <v>0.65</v>
      </c>
      <c r="BA32" t="s">
        <v>468</v>
      </c>
    </row>
    <row r="33" spans="1:53" x14ac:dyDescent="0.3">
      <c r="A33" t="s">
        <v>312</v>
      </c>
      <c r="B33" t="s">
        <v>479</v>
      </c>
      <c r="C33" t="s">
        <v>335</v>
      </c>
      <c r="D33">
        <v>0.29105026520173316</v>
      </c>
      <c r="E33">
        <v>0</v>
      </c>
      <c r="F33">
        <v>0.8</v>
      </c>
      <c r="G33">
        <v>2</v>
      </c>
      <c r="H33">
        <v>0</v>
      </c>
      <c r="I33">
        <v>0</v>
      </c>
      <c r="J33" s="168">
        <v>2</v>
      </c>
      <c r="K33" t="s">
        <v>301</v>
      </c>
      <c r="L33">
        <v>1</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1</v>
      </c>
      <c r="AO33">
        <v>0</v>
      </c>
      <c r="AP33">
        <v>0</v>
      </c>
      <c r="BA33" t="s">
        <v>480</v>
      </c>
    </row>
    <row r="34" spans="1:53" x14ac:dyDescent="0.3">
      <c r="A34" t="s">
        <v>312</v>
      </c>
      <c r="B34" t="s">
        <v>488</v>
      </c>
      <c r="C34" t="s">
        <v>299</v>
      </c>
      <c r="D34">
        <v>0.48204952724175598</v>
      </c>
      <c r="E34">
        <v>0</v>
      </c>
      <c r="F34">
        <v>0.8</v>
      </c>
      <c r="G34">
        <v>2</v>
      </c>
      <c r="H34">
        <v>0</v>
      </c>
      <c r="I34">
        <v>0</v>
      </c>
      <c r="J34" s="168">
        <v>2</v>
      </c>
      <c r="K34" t="s">
        <v>301</v>
      </c>
      <c r="L34">
        <v>1</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1</v>
      </c>
      <c r="AO34">
        <v>0</v>
      </c>
      <c r="AP34">
        <v>0</v>
      </c>
      <c r="BA34" t="s">
        <v>489</v>
      </c>
    </row>
    <row r="35" spans="1:53" x14ac:dyDescent="0.3">
      <c r="A35" t="s">
        <v>312</v>
      </c>
      <c r="B35" t="s">
        <v>494</v>
      </c>
      <c r="C35" t="s">
        <v>335</v>
      </c>
      <c r="D35">
        <v>0.96521600104950589</v>
      </c>
      <c r="E35">
        <v>0</v>
      </c>
      <c r="F35">
        <v>0.8</v>
      </c>
      <c r="G35">
        <v>2</v>
      </c>
      <c r="H35">
        <v>0</v>
      </c>
      <c r="I35">
        <v>0</v>
      </c>
      <c r="J35" s="168">
        <v>2</v>
      </c>
      <c r="K35" t="s">
        <v>301</v>
      </c>
      <c r="L35">
        <v>1</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1</v>
      </c>
      <c r="AN35">
        <v>1</v>
      </c>
      <c r="AO35">
        <v>0</v>
      </c>
      <c r="AP35">
        <v>0</v>
      </c>
      <c r="BA35" t="s">
        <v>495</v>
      </c>
    </row>
    <row r="36" spans="1:53" x14ac:dyDescent="0.3">
      <c r="A36" t="s">
        <v>312</v>
      </c>
      <c r="B36" t="s">
        <v>497</v>
      </c>
      <c r="C36" t="s">
        <v>315</v>
      </c>
      <c r="D36">
        <v>0.75008554012059214</v>
      </c>
      <c r="E36">
        <v>0</v>
      </c>
      <c r="F36">
        <v>1.1399999999999999</v>
      </c>
      <c r="G36">
        <v>2.12</v>
      </c>
      <c r="H36">
        <v>0</v>
      </c>
      <c r="I36">
        <v>0</v>
      </c>
      <c r="J36" s="168">
        <v>2</v>
      </c>
      <c r="K36" t="s">
        <v>316</v>
      </c>
      <c r="L36">
        <v>1</v>
      </c>
      <c r="M36">
        <v>0.5</v>
      </c>
      <c r="N36">
        <v>0</v>
      </c>
      <c r="O36">
        <v>0</v>
      </c>
      <c r="P36">
        <v>0</v>
      </c>
      <c r="Q36">
        <v>0</v>
      </c>
      <c r="R36">
        <v>0</v>
      </c>
      <c r="S36">
        <v>0</v>
      </c>
      <c r="T36">
        <v>0</v>
      </c>
      <c r="U36">
        <v>0</v>
      </c>
      <c r="V36">
        <v>0</v>
      </c>
      <c r="W36">
        <v>0</v>
      </c>
      <c r="X36">
        <v>0</v>
      </c>
      <c r="Y36">
        <v>0</v>
      </c>
      <c r="Z36">
        <v>0</v>
      </c>
      <c r="AA36">
        <v>0</v>
      </c>
      <c r="AB36">
        <v>2</v>
      </c>
      <c r="AC36">
        <v>0</v>
      </c>
      <c r="AD36">
        <v>0</v>
      </c>
      <c r="AE36">
        <v>0</v>
      </c>
      <c r="AF36">
        <v>0</v>
      </c>
      <c r="AG36">
        <v>0</v>
      </c>
      <c r="AH36">
        <v>0</v>
      </c>
      <c r="AI36">
        <v>0</v>
      </c>
      <c r="AJ36">
        <v>0</v>
      </c>
      <c r="AK36">
        <v>0</v>
      </c>
      <c r="AL36">
        <v>0</v>
      </c>
      <c r="AM36">
        <v>1</v>
      </c>
      <c r="AN36">
        <v>1</v>
      </c>
      <c r="AO36">
        <v>0</v>
      </c>
      <c r="AP36">
        <v>0</v>
      </c>
      <c r="BA36" t="s">
        <v>498</v>
      </c>
    </row>
    <row r="37" spans="1:53" x14ac:dyDescent="0.3">
      <c r="A37" t="s">
        <v>312</v>
      </c>
      <c r="B37" t="s">
        <v>508</v>
      </c>
      <c r="C37" t="s">
        <v>335</v>
      </c>
      <c r="D37">
        <v>0.23505646132153116</v>
      </c>
      <c r="E37">
        <v>0</v>
      </c>
      <c r="F37">
        <v>0.8</v>
      </c>
      <c r="G37">
        <v>2</v>
      </c>
      <c r="H37">
        <v>0</v>
      </c>
      <c r="I37">
        <v>0</v>
      </c>
      <c r="J37" s="168">
        <v>2</v>
      </c>
      <c r="K37" t="s">
        <v>301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1</v>
      </c>
      <c r="AO37">
        <v>0</v>
      </c>
      <c r="AP37">
        <v>0</v>
      </c>
      <c r="BA37" t="s">
        <v>510</v>
      </c>
    </row>
    <row r="38" spans="1:53" x14ac:dyDescent="0.3">
      <c r="A38" t="s">
        <v>312</v>
      </c>
      <c r="B38" t="s">
        <v>516</v>
      </c>
      <c r="C38" t="s">
        <v>228</v>
      </c>
      <c r="D38">
        <v>0.30221090072993956</v>
      </c>
      <c r="E38">
        <v>0</v>
      </c>
      <c r="F38">
        <v>0.8</v>
      </c>
      <c r="G38">
        <v>2</v>
      </c>
      <c r="H38">
        <v>0</v>
      </c>
      <c r="I38">
        <v>0</v>
      </c>
      <c r="J38" s="168">
        <v>2</v>
      </c>
      <c r="K38" t="s">
        <v>301</v>
      </c>
      <c r="L38">
        <v>1</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1</v>
      </c>
      <c r="AN38">
        <v>1</v>
      </c>
      <c r="AO38">
        <v>0</v>
      </c>
      <c r="AP38">
        <v>0</v>
      </c>
      <c r="BA38" t="s">
        <v>517</v>
      </c>
    </row>
    <row r="39" spans="1:53" x14ac:dyDescent="0.3">
      <c r="A39" t="s">
        <v>312</v>
      </c>
      <c r="B39" t="s">
        <v>521</v>
      </c>
      <c r="C39" t="s">
        <v>315</v>
      </c>
      <c r="D39">
        <v>0.75008554012059214</v>
      </c>
      <c r="E39">
        <v>0</v>
      </c>
      <c r="F39">
        <v>1.1399999999999999</v>
      </c>
      <c r="G39">
        <v>2.12</v>
      </c>
      <c r="H39">
        <v>0</v>
      </c>
      <c r="I39">
        <v>0</v>
      </c>
      <c r="J39" s="168">
        <v>2</v>
      </c>
      <c r="K39" t="s">
        <v>316</v>
      </c>
      <c r="L39">
        <v>1</v>
      </c>
      <c r="M39">
        <v>0.5</v>
      </c>
      <c r="N39">
        <v>0</v>
      </c>
      <c r="O39">
        <v>0</v>
      </c>
      <c r="P39">
        <v>0</v>
      </c>
      <c r="Q39">
        <v>0</v>
      </c>
      <c r="R39">
        <v>0</v>
      </c>
      <c r="S39">
        <v>0</v>
      </c>
      <c r="T39">
        <v>0</v>
      </c>
      <c r="U39">
        <v>0</v>
      </c>
      <c r="V39">
        <v>0</v>
      </c>
      <c r="W39">
        <v>0</v>
      </c>
      <c r="X39">
        <v>0</v>
      </c>
      <c r="Y39">
        <v>0</v>
      </c>
      <c r="Z39">
        <v>0</v>
      </c>
      <c r="AA39">
        <v>0</v>
      </c>
      <c r="AB39">
        <v>2</v>
      </c>
      <c r="AC39">
        <v>0</v>
      </c>
      <c r="AD39">
        <v>0</v>
      </c>
      <c r="AE39">
        <v>0</v>
      </c>
      <c r="AF39">
        <v>0</v>
      </c>
      <c r="AG39">
        <v>0</v>
      </c>
      <c r="AH39">
        <v>0</v>
      </c>
      <c r="AI39">
        <v>0</v>
      </c>
      <c r="AJ39">
        <v>0</v>
      </c>
      <c r="AK39">
        <v>0</v>
      </c>
      <c r="AL39">
        <v>0</v>
      </c>
      <c r="AM39">
        <v>1</v>
      </c>
      <c r="AN39">
        <v>1</v>
      </c>
      <c r="AO39">
        <v>0</v>
      </c>
      <c r="AP39">
        <v>0</v>
      </c>
      <c r="BA39" t="s">
        <v>522</v>
      </c>
    </row>
    <row r="40" spans="1:53" x14ac:dyDescent="0.3">
      <c r="A40" t="s">
        <v>312</v>
      </c>
      <c r="B40" t="s">
        <v>523</v>
      </c>
      <c r="C40" t="s">
        <v>335</v>
      </c>
      <c r="D40">
        <v>0.93478290153222032</v>
      </c>
      <c r="E40">
        <v>0</v>
      </c>
      <c r="F40">
        <v>0.8</v>
      </c>
      <c r="G40">
        <v>2</v>
      </c>
      <c r="H40">
        <v>0</v>
      </c>
      <c r="I40">
        <v>0</v>
      </c>
      <c r="J40" s="168">
        <v>2</v>
      </c>
      <c r="K40" t="s">
        <v>301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1</v>
      </c>
      <c r="AN40">
        <v>1</v>
      </c>
      <c r="AO40">
        <v>0</v>
      </c>
      <c r="AP40">
        <v>0</v>
      </c>
      <c r="BA40" t="s">
        <v>525</v>
      </c>
    </row>
    <row r="41" spans="1:53" x14ac:dyDescent="0.3">
      <c r="A41" t="s">
        <v>312</v>
      </c>
      <c r="B41" t="s">
        <v>526</v>
      </c>
      <c r="C41" t="s">
        <v>299</v>
      </c>
      <c r="D41">
        <v>0.40795081105569592</v>
      </c>
      <c r="E41">
        <v>0</v>
      </c>
      <c r="F41">
        <v>0.8</v>
      </c>
      <c r="G41">
        <v>2</v>
      </c>
      <c r="H41">
        <v>0</v>
      </c>
      <c r="I41">
        <v>0</v>
      </c>
      <c r="J41" s="168">
        <v>2</v>
      </c>
      <c r="K41" t="s">
        <v>301</v>
      </c>
      <c r="L41">
        <v>1</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1</v>
      </c>
      <c r="AN41">
        <v>1</v>
      </c>
      <c r="AO41">
        <v>0</v>
      </c>
      <c r="AP41">
        <v>0</v>
      </c>
      <c r="BA41" t="s">
        <v>527</v>
      </c>
    </row>
    <row r="42" spans="1:53" x14ac:dyDescent="0.3">
      <c r="A42" t="s">
        <v>312</v>
      </c>
      <c r="B42" t="s">
        <v>534</v>
      </c>
      <c r="C42" t="s">
        <v>315</v>
      </c>
      <c r="D42">
        <v>0.45525937184862214</v>
      </c>
      <c r="E42">
        <v>0</v>
      </c>
      <c r="F42">
        <v>1.1399999999999999</v>
      </c>
      <c r="G42">
        <v>2.12</v>
      </c>
      <c r="H42">
        <v>0</v>
      </c>
      <c r="I42">
        <v>0</v>
      </c>
      <c r="J42" s="168">
        <v>2</v>
      </c>
      <c r="K42" t="s">
        <v>316</v>
      </c>
      <c r="L42">
        <v>1</v>
      </c>
      <c r="M42">
        <v>0.5</v>
      </c>
      <c r="N42">
        <v>0</v>
      </c>
      <c r="O42">
        <v>0</v>
      </c>
      <c r="P42">
        <v>0</v>
      </c>
      <c r="Q42">
        <v>0</v>
      </c>
      <c r="R42">
        <v>0</v>
      </c>
      <c r="S42">
        <v>0</v>
      </c>
      <c r="T42">
        <v>0</v>
      </c>
      <c r="U42">
        <v>0</v>
      </c>
      <c r="V42">
        <v>0</v>
      </c>
      <c r="W42">
        <v>0</v>
      </c>
      <c r="X42">
        <v>0</v>
      </c>
      <c r="Y42">
        <v>0</v>
      </c>
      <c r="Z42">
        <v>0</v>
      </c>
      <c r="AA42">
        <v>0</v>
      </c>
      <c r="AB42">
        <v>2</v>
      </c>
      <c r="AC42">
        <v>0</v>
      </c>
      <c r="AD42">
        <v>0</v>
      </c>
      <c r="AE42">
        <v>0</v>
      </c>
      <c r="AF42">
        <v>0</v>
      </c>
      <c r="AG42">
        <v>0</v>
      </c>
      <c r="AH42">
        <v>0</v>
      </c>
      <c r="AI42">
        <v>0</v>
      </c>
      <c r="AJ42">
        <v>0</v>
      </c>
      <c r="AK42">
        <v>0</v>
      </c>
      <c r="AL42">
        <v>0</v>
      </c>
      <c r="AM42">
        <v>1</v>
      </c>
      <c r="AN42">
        <v>1</v>
      </c>
      <c r="AO42">
        <v>0</v>
      </c>
      <c r="AP42">
        <v>0</v>
      </c>
      <c r="BA42" t="s">
        <v>535</v>
      </c>
    </row>
    <row r="43" spans="1:53" x14ac:dyDescent="0.3">
      <c r="A43" t="s">
        <v>312</v>
      </c>
      <c r="B43" t="s">
        <v>540</v>
      </c>
      <c r="C43" t="s">
        <v>299</v>
      </c>
      <c r="D43">
        <v>0.34718385815587666</v>
      </c>
      <c r="E43">
        <v>0</v>
      </c>
      <c r="F43">
        <v>0.8</v>
      </c>
      <c r="G43">
        <v>2</v>
      </c>
      <c r="H43">
        <v>0</v>
      </c>
      <c r="I43">
        <v>0</v>
      </c>
      <c r="J43" s="168">
        <v>2</v>
      </c>
      <c r="K43" t="s">
        <v>301</v>
      </c>
      <c r="L43">
        <v>1</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1</v>
      </c>
      <c r="AO43">
        <v>0</v>
      </c>
      <c r="AP43">
        <v>0</v>
      </c>
      <c r="BA43" t="s">
        <v>541</v>
      </c>
    </row>
    <row r="44" spans="1:53" x14ac:dyDescent="0.3">
      <c r="A44" t="s">
        <v>317</v>
      </c>
      <c r="B44" t="s">
        <v>549</v>
      </c>
      <c r="C44" t="s">
        <v>335</v>
      </c>
      <c r="D44">
        <v>1.1081163409195802</v>
      </c>
      <c r="E44">
        <v>0.89999999999999991</v>
      </c>
      <c r="F44">
        <v>1.5</v>
      </c>
      <c r="G44">
        <v>1.35</v>
      </c>
      <c r="H44">
        <v>1.26</v>
      </c>
      <c r="I44">
        <v>1.1100000000000001</v>
      </c>
      <c r="J44">
        <v>0</v>
      </c>
      <c r="K44" t="s">
        <v>318</v>
      </c>
      <c r="L44">
        <v>1</v>
      </c>
      <c r="M44">
        <v>0.5</v>
      </c>
      <c r="N44">
        <v>0</v>
      </c>
      <c r="O44">
        <v>0</v>
      </c>
      <c r="P44">
        <v>0</v>
      </c>
      <c r="Q44">
        <v>0</v>
      </c>
      <c r="R44">
        <v>0</v>
      </c>
      <c r="S44">
        <v>0</v>
      </c>
      <c r="T44">
        <v>0</v>
      </c>
      <c r="U44">
        <v>0</v>
      </c>
      <c r="V44">
        <v>0.9</v>
      </c>
      <c r="W44">
        <v>0.04</v>
      </c>
      <c r="X44" s="168">
        <v>0.1</v>
      </c>
      <c r="Y44">
        <v>0.04</v>
      </c>
      <c r="Z44">
        <v>0.04</v>
      </c>
      <c r="AA44">
        <v>18</v>
      </c>
      <c r="AB44">
        <v>0</v>
      </c>
      <c r="AC44">
        <v>0</v>
      </c>
      <c r="AD44">
        <v>0</v>
      </c>
      <c r="AE44">
        <v>0</v>
      </c>
      <c r="AF44">
        <v>0</v>
      </c>
      <c r="AG44">
        <v>0</v>
      </c>
      <c r="AH44">
        <v>0</v>
      </c>
      <c r="AI44">
        <v>0</v>
      </c>
      <c r="AJ44">
        <v>0</v>
      </c>
      <c r="AK44">
        <v>0</v>
      </c>
      <c r="AL44">
        <v>0</v>
      </c>
      <c r="AM44">
        <v>12</v>
      </c>
      <c r="AN44">
        <v>1</v>
      </c>
      <c r="AO44" s="168">
        <v>0.65</v>
      </c>
      <c r="AP44" s="168">
        <v>0.65</v>
      </c>
      <c r="AQ44" s="168"/>
      <c r="AR44" s="168"/>
      <c r="AS44" s="168"/>
      <c r="AT44" s="168"/>
      <c r="AU44" s="168"/>
      <c r="AV44" s="168"/>
      <c r="AW44" s="168"/>
      <c r="AX44" s="168"/>
      <c r="AY44" s="168"/>
      <c r="AZ44" s="168"/>
      <c r="BA44" t="s">
        <v>550</v>
      </c>
    </row>
    <row r="45" spans="1:53" x14ac:dyDescent="0.3">
      <c r="A45" t="s">
        <v>312</v>
      </c>
      <c r="B45" t="s">
        <v>551</v>
      </c>
      <c r="C45" t="s">
        <v>228</v>
      </c>
      <c r="D45">
        <v>0.81303081693192758</v>
      </c>
      <c r="E45">
        <v>0</v>
      </c>
      <c r="F45">
        <v>0.8</v>
      </c>
      <c r="G45">
        <v>2</v>
      </c>
      <c r="H45">
        <v>0</v>
      </c>
      <c r="I45">
        <v>0</v>
      </c>
      <c r="J45" s="168">
        <v>2</v>
      </c>
      <c r="K45" t="s">
        <v>301</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1</v>
      </c>
      <c r="AN45">
        <v>1</v>
      </c>
      <c r="AO45">
        <v>0</v>
      </c>
      <c r="AP45">
        <v>0</v>
      </c>
      <c r="BA45" t="s">
        <v>552</v>
      </c>
    </row>
    <row r="46" spans="1:53" x14ac:dyDescent="0.3">
      <c r="A46" t="s">
        <v>312</v>
      </c>
      <c r="B46" t="s">
        <v>554</v>
      </c>
      <c r="C46" t="s">
        <v>228</v>
      </c>
      <c r="D46">
        <v>0.29778888945862253</v>
      </c>
      <c r="E46">
        <v>0</v>
      </c>
      <c r="F46">
        <v>0.8</v>
      </c>
      <c r="G46">
        <v>2</v>
      </c>
      <c r="H46">
        <v>0</v>
      </c>
      <c r="I46">
        <v>0</v>
      </c>
      <c r="J46" s="168">
        <v>2</v>
      </c>
      <c r="K46" t="s">
        <v>301</v>
      </c>
      <c r="L46">
        <v>1</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1</v>
      </c>
      <c r="AO46">
        <v>0</v>
      </c>
      <c r="AP46">
        <v>0</v>
      </c>
      <c r="BA46" t="s">
        <v>555</v>
      </c>
    </row>
    <row r="47" spans="1:53" x14ac:dyDescent="0.3">
      <c r="A47" t="s">
        <v>317</v>
      </c>
      <c r="B47" t="s">
        <v>560</v>
      </c>
      <c r="C47" t="s">
        <v>335</v>
      </c>
      <c r="D47">
        <v>1.1649300228365655</v>
      </c>
      <c r="E47">
        <v>0.89999999999999991</v>
      </c>
      <c r="F47">
        <v>0.7</v>
      </c>
      <c r="G47">
        <v>1.35</v>
      </c>
      <c r="H47">
        <v>0.45999999999999996</v>
      </c>
      <c r="I47">
        <v>1.1100000000000001</v>
      </c>
      <c r="J47">
        <v>0</v>
      </c>
      <c r="K47" t="s">
        <v>318</v>
      </c>
      <c r="L47">
        <v>1</v>
      </c>
      <c r="M47">
        <v>0.5</v>
      </c>
      <c r="N47">
        <v>0</v>
      </c>
      <c r="O47">
        <v>0</v>
      </c>
      <c r="P47">
        <v>0</v>
      </c>
      <c r="Q47">
        <v>0</v>
      </c>
      <c r="R47">
        <v>0</v>
      </c>
      <c r="S47">
        <v>0</v>
      </c>
      <c r="T47">
        <v>0</v>
      </c>
      <c r="U47">
        <v>0</v>
      </c>
      <c r="V47">
        <v>0.9</v>
      </c>
      <c r="W47">
        <v>0.04</v>
      </c>
      <c r="X47" s="168">
        <v>0.1</v>
      </c>
      <c r="Y47">
        <v>0.04</v>
      </c>
      <c r="Z47">
        <v>0.04</v>
      </c>
      <c r="AA47">
        <v>18</v>
      </c>
      <c r="AB47">
        <v>0</v>
      </c>
      <c r="AC47">
        <v>0</v>
      </c>
      <c r="AD47">
        <v>0</v>
      </c>
      <c r="AE47">
        <v>0</v>
      </c>
      <c r="AF47">
        <v>0</v>
      </c>
      <c r="AG47">
        <v>0</v>
      </c>
      <c r="AH47">
        <v>0</v>
      </c>
      <c r="AI47">
        <v>0</v>
      </c>
      <c r="AJ47">
        <v>0</v>
      </c>
      <c r="AK47">
        <v>0</v>
      </c>
      <c r="AL47">
        <v>0</v>
      </c>
      <c r="AM47">
        <v>12</v>
      </c>
      <c r="AN47">
        <v>1</v>
      </c>
      <c r="AO47" s="168">
        <v>0.65</v>
      </c>
      <c r="AP47" s="168">
        <v>0.65</v>
      </c>
      <c r="AQ47" s="168"/>
      <c r="AR47" s="168"/>
      <c r="AS47" s="168"/>
      <c r="AT47" s="168"/>
      <c r="AU47" s="168"/>
      <c r="AV47" s="168"/>
      <c r="AW47" s="168"/>
      <c r="AX47" s="168"/>
      <c r="AY47" s="168"/>
      <c r="AZ47" s="168"/>
      <c r="BA47" t="s">
        <v>561</v>
      </c>
    </row>
    <row r="48" spans="1:53" x14ac:dyDescent="0.3">
      <c r="A48" t="s">
        <v>312</v>
      </c>
      <c r="B48" t="s">
        <v>566</v>
      </c>
      <c r="C48" t="s">
        <v>228</v>
      </c>
      <c r="D48">
        <v>0.93478290153222032</v>
      </c>
      <c r="E48">
        <v>0</v>
      </c>
      <c r="F48">
        <v>0.8</v>
      </c>
      <c r="G48">
        <v>2</v>
      </c>
      <c r="H48">
        <v>0</v>
      </c>
      <c r="I48">
        <v>0</v>
      </c>
      <c r="J48" s="168">
        <v>2</v>
      </c>
      <c r="K48" t="s">
        <v>301</v>
      </c>
      <c r="L48">
        <v>1</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1</v>
      </c>
      <c r="AO48">
        <v>0</v>
      </c>
      <c r="AP48">
        <v>0</v>
      </c>
      <c r="BA48" t="s">
        <v>567</v>
      </c>
    </row>
    <row r="49" spans="1:53" x14ac:dyDescent="0.3">
      <c r="A49" t="s">
        <v>312</v>
      </c>
      <c r="B49" t="s">
        <v>571</v>
      </c>
      <c r="C49" t="s">
        <v>299</v>
      </c>
      <c r="D49">
        <v>0.41790135196000405</v>
      </c>
      <c r="E49">
        <v>0</v>
      </c>
      <c r="F49">
        <v>0.8</v>
      </c>
      <c r="G49">
        <v>2</v>
      </c>
      <c r="H49">
        <v>0</v>
      </c>
      <c r="I49">
        <v>0</v>
      </c>
      <c r="J49" s="168">
        <v>2</v>
      </c>
      <c r="K49" t="s">
        <v>301</v>
      </c>
      <c r="L49">
        <v>1</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1</v>
      </c>
      <c r="AN49">
        <v>1</v>
      </c>
      <c r="AO49">
        <v>0</v>
      </c>
      <c r="AP49">
        <v>0</v>
      </c>
      <c r="BA49" t="s">
        <v>572</v>
      </c>
    </row>
    <row r="50" spans="1:53" x14ac:dyDescent="0.3">
      <c r="A50" t="s">
        <v>312</v>
      </c>
      <c r="B50" t="s">
        <v>575</v>
      </c>
      <c r="C50" t="s">
        <v>315</v>
      </c>
      <c r="D50">
        <v>0.40795081105569592</v>
      </c>
      <c r="E50">
        <v>0</v>
      </c>
      <c r="F50">
        <v>0.8</v>
      </c>
      <c r="G50">
        <v>2</v>
      </c>
      <c r="H50">
        <v>0</v>
      </c>
      <c r="I50">
        <v>0</v>
      </c>
      <c r="J50" s="168">
        <v>2</v>
      </c>
      <c r="K50" t="s">
        <v>301</v>
      </c>
      <c r="L50">
        <v>1</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1</v>
      </c>
      <c r="AO50">
        <v>0</v>
      </c>
      <c r="AP50">
        <v>0</v>
      </c>
      <c r="BA50" t="s">
        <v>576</v>
      </c>
    </row>
    <row r="51" spans="1:53" x14ac:dyDescent="0.3">
      <c r="A51" t="s">
        <v>312</v>
      </c>
      <c r="B51" t="s">
        <v>577</v>
      </c>
      <c r="C51" t="s">
        <v>335</v>
      </c>
      <c r="D51">
        <v>0.81303081693192758</v>
      </c>
      <c r="E51">
        <v>0</v>
      </c>
      <c r="F51">
        <v>0.8</v>
      </c>
      <c r="G51">
        <v>2</v>
      </c>
      <c r="H51">
        <v>0</v>
      </c>
      <c r="I51">
        <v>0</v>
      </c>
      <c r="J51" s="168">
        <v>2</v>
      </c>
      <c r="K51" t="s">
        <v>301</v>
      </c>
      <c r="L51">
        <v>1</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1</v>
      </c>
      <c r="AO51">
        <v>0</v>
      </c>
      <c r="AP51">
        <v>0</v>
      </c>
      <c r="BA51" t="s">
        <v>578</v>
      </c>
    </row>
    <row r="52" spans="1:53" x14ac:dyDescent="0.3">
      <c r="A52" t="s">
        <v>312</v>
      </c>
      <c r="B52" t="s">
        <v>585</v>
      </c>
      <c r="C52" t="s">
        <v>335</v>
      </c>
      <c r="D52">
        <v>0.93954315824660339</v>
      </c>
      <c r="E52">
        <v>0</v>
      </c>
      <c r="F52">
        <v>0.8</v>
      </c>
      <c r="G52">
        <v>2</v>
      </c>
      <c r="H52">
        <v>0</v>
      </c>
      <c r="I52">
        <v>0</v>
      </c>
      <c r="J52" s="168">
        <v>2</v>
      </c>
      <c r="K52" t="s">
        <v>301</v>
      </c>
      <c r="L52">
        <v>1</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1</v>
      </c>
      <c r="AN52">
        <v>1</v>
      </c>
      <c r="AO52">
        <v>0</v>
      </c>
      <c r="AP52">
        <v>0</v>
      </c>
      <c r="BA52" t="s">
        <v>586</v>
      </c>
    </row>
    <row r="53" spans="1:53" x14ac:dyDescent="0.3">
      <c r="A53" t="s">
        <v>312</v>
      </c>
      <c r="B53" t="s">
        <v>595</v>
      </c>
      <c r="C53" t="s">
        <v>335</v>
      </c>
      <c r="D53">
        <v>0.72656360264604325</v>
      </c>
      <c r="E53">
        <v>0</v>
      </c>
      <c r="F53">
        <v>0.8</v>
      </c>
      <c r="G53">
        <v>2</v>
      </c>
      <c r="H53">
        <v>0</v>
      </c>
      <c r="I53">
        <v>0</v>
      </c>
      <c r="J53" s="168">
        <v>2</v>
      </c>
      <c r="K53" t="s">
        <v>301</v>
      </c>
      <c r="L53">
        <v>1</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1</v>
      </c>
      <c r="AN53">
        <v>1</v>
      </c>
      <c r="AO53">
        <v>0</v>
      </c>
      <c r="AP53">
        <v>0</v>
      </c>
      <c r="BA53" t="s">
        <v>596</v>
      </c>
    </row>
    <row r="54" spans="1:53" x14ac:dyDescent="0.3">
      <c r="A54" t="s">
        <v>317</v>
      </c>
      <c r="B54" t="s">
        <v>600</v>
      </c>
      <c r="C54" t="s">
        <v>315</v>
      </c>
      <c r="D54">
        <v>0.39426791002058514</v>
      </c>
      <c r="E54">
        <v>1.27</v>
      </c>
      <c r="F54">
        <v>2.2000000000000002</v>
      </c>
      <c r="G54">
        <v>0.85</v>
      </c>
      <c r="H54">
        <v>1.9600000000000002</v>
      </c>
      <c r="I54">
        <v>0.61</v>
      </c>
      <c r="J54">
        <v>0</v>
      </c>
      <c r="K54" t="s">
        <v>318</v>
      </c>
      <c r="L54">
        <v>1</v>
      </c>
      <c r="M54">
        <v>0.5</v>
      </c>
      <c r="N54">
        <v>0</v>
      </c>
      <c r="O54">
        <v>0</v>
      </c>
      <c r="P54">
        <v>0</v>
      </c>
      <c r="Q54">
        <v>0</v>
      </c>
      <c r="R54">
        <v>0</v>
      </c>
      <c r="S54">
        <v>0</v>
      </c>
      <c r="T54">
        <v>0</v>
      </c>
      <c r="U54">
        <v>0</v>
      </c>
      <c r="V54">
        <v>0.9</v>
      </c>
      <c r="W54">
        <v>0.04</v>
      </c>
      <c r="X54" s="168">
        <v>0.1</v>
      </c>
      <c r="Y54">
        <v>0.04</v>
      </c>
      <c r="Z54">
        <v>0.04</v>
      </c>
      <c r="AA54">
        <v>17</v>
      </c>
      <c r="AB54">
        <v>0</v>
      </c>
      <c r="AC54">
        <v>0</v>
      </c>
      <c r="AD54">
        <v>0</v>
      </c>
      <c r="AE54">
        <v>0</v>
      </c>
      <c r="AF54">
        <v>0</v>
      </c>
      <c r="AG54">
        <v>0</v>
      </c>
      <c r="AH54">
        <v>0</v>
      </c>
      <c r="AI54">
        <v>0</v>
      </c>
      <c r="AJ54">
        <v>0</v>
      </c>
      <c r="AK54">
        <v>0</v>
      </c>
      <c r="AL54">
        <v>0</v>
      </c>
      <c r="AM54">
        <v>11</v>
      </c>
      <c r="AN54">
        <v>1</v>
      </c>
      <c r="AO54" s="168">
        <v>0.65</v>
      </c>
      <c r="AP54" s="168">
        <v>0.65</v>
      </c>
      <c r="AQ54" s="168"/>
      <c r="AR54" s="168"/>
      <c r="AS54" s="168"/>
      <c r="AT54" s="168"/>
      <c r="AU54" s="168"/>
      <c r="AV54" s="168"/>
      <c r="AW54" s="168"/>
      <c r="AX54" s="168"/>
      <c r="AY54" s="168"/>
      <c r="AZ54" s="168"/>
      <c r="BA54" t="s">
        <v>601</v>
      </c>
    </row>
    <row r="55" spans="1:53" x14ac:dyDescent="0.3">
      <c r="A55" t="s">
        <v>317</v>
      </c>
      <c r="B55" t="s">
        <v>609</v>
      </c>
      <c r="C55" t="s">
        <v>299</v>
      </c>
      <c r="D55">
        <v>2.2291092311167722</v>
      </c>
      <c r="E55">
        <v>0</v>
      </c>
      <c r="F55">
        <v>1.4</v>
      </c>
      <c r="G55">
        <v>2.35</v>
      </c>
      <c r="H55">
        <v>1.1599999999999999</v>
      </c>
      <c r="I55">
        <v>2.1100000000000003</v>
      </c>
      <c r="J55">
        <v>0</v>
      </c>
      <c r="K55" t="s">
        <v>318</v>
      </c>
      <c r="L55">
        <v>1</v>
      </c>
      <c r="M55">
        <v>0.5</v>
      </c>
      <c r="N55">
        <v>0</v>
      </c>
      <c r="O55">
        <v>0</v>
      </c>
      <c r="P55">
        <v>0</v>
      </c>
      <c r="Q55">
        <v>0</v>
      </c>
      <c r="R55">
        <v>0</v>
      </c>
      <c r="S55">
        <v>0</v>
      </c>
      <c r="T55">
        <v>0</v>
      </c>
      <c r="U55">
        <v>0</v>
      </c>
      <c r="V55">
        <v>0.9</v>
      </c>
      <c r="W55">
        <v>0.04</v>
      </c>
      <c r="X55" s="168">
        <v>0.1</v>
      </c>
      <c r="Y55">
        <v>0.04</v>
      </c>
      <c r="Z55">
        <v>0.04</v>
      </c>
      <c r="AA55">
        <v>18</v>
      </c>
      <c r="AB55">
        <v>0</v>
      </c>
      <c r="AC55">
        <v>0</v>
      </c>
      <c r="AD55">
        <v>0</v>
      </c>
      <c r="AE55">
        <v>0</v>
      </c>
      <c r="AF55">
        <v>0</v>
      </c>
      <c r="AG55">
        <v>0</v>
      </c>
      <c r="AH55">
        <v>0</v>
      </c>
      <c r="AI55">
        <v>0</v>
      </c>
      <c r="AJ55">
        <v>0</v>
      </c>
      <c r="AK55">
        <v>0</v>
      </c>
      <c r="AL55">
        <v>0</v>
      </c>
      <c r="AM55">
        <v>12</v>
      </c>
      <c r="AN55">
        <v>1</v>
      </c>
      <c r="AO55" s="168">
        <v>0.65</v>
      </c>
      <c r="AP55" s="168">
        <v>0.65</v>
      </c>
      <c r="AQ55" s="168"/>
      <c r="AR55" s="168"/>
      <c r="AS55" s="168"/>
      <c r="AT55" s="168"/>
      <c r="AU55" s="168"/>
      <c r="AV55" s="168"/>
      <c r="AW55" s="168"/>
      <c r="AX55" s="168"/>
      <c r="AY55" s="168"/>
      <c r="AZ55" s="168"/>
      <c r="BA55" t="s">
        <v>610</v>
      </c>
    </row>
    <row r="56" spans="1:53" x14ac:dyDescent="0.3">
      <c r="A56" t="s">
        <v>317</v>
      </c>
      <c r="B56" t="s">
        <v>609</v>
      </c>
      <c r="C56" t="s">
        <v>299</v>
      </c>
      <c r="D56">
        <v>2.2291092311167722</v>
      </c>
      <c r="E56">
        <v>0</v>
      </c>
      <c r="F56">
        <v>1.4</v>
      </c>
      <c r="G56">
        <v>2.35</v>
      </c>
      <c r="H56">
        <v>1.1599999999999999</v>
      </c>
      <c r="I56">
        <v>2.1100000000000003</v>
      </c>
      <c r="J56">
        <v>0</v>
      </c>
      <c r="K56" t="s">
        <v>318</v>
      </c>
      <c r="L56">
        <v>1</v>
      </c>
      <c r="M56">
        <v>0.5</v>
      </c>
      <c r="N56">
        <v>0</v>
      </c>
      <c r="O56">
        <v>0</v>
      </c>
      <c r="P56">
        <v>0</v>
      </c>
      <c r="Q56">
        <v>0</v>
      </c>
      <c r="R56">
        <v>0</v>
      </c>
      <c r="S56">
        <v>0</v>
      </c>
      <c r="T56">
        <v>0</v>
      </c>
      <c r="U56">
        <v>0</v>
      </c>
      <c r="V56">
        <v>0.9</v>
      </c>
      <c r="W56">
        <v>0.04</v>
      </c>
      <c r="X56" s="168">
        <v>0.1</v>
      </c>
      <c r="Y56">
        <v>0.04</v>
      </c>
      <c r="Z56">
        <v>0.04</v>
      </c>
      <c r="AA56">
        <v>18</v>
      </c>
      <c r="AB56">
        <v>0</v>
      </c>
      <c r="AC56">
        <v>0</v>
      </c>
      <c r="AD56">
        <v>0</v>
      </c>
      <c r="AE56">
        <v>0</v>
      </c>
      <c r="AF56">
        <v>0</v>
      </c>
      <c r="AG56">
        <v>0</v>
      </c>
      <c r="AH56">
        <v>0</v>
      </c>
      <c r="AI56">
        <v>0</v>
      </c>
      <c r="AJ56">
        <v>0</v>
      </c>
      <c r="AK56">
        <v>0</v>
      </c>
      <c r="AL56">
        <v>0</v>
      </c>
      <c r="AM56">
        <v>1</v>
      </c>
      <c r="AN56">
        <v>2</v>
      </c>
      <c r="AO56" s="168">
        <v>0.65</v>
      </c>
      <c r="AP56" s="168">
        <v>0.65</v>
      </c>
      <c r="AQ56" s="168">
        <v>0.65</v>
      </c>
      <c r="AR56" s="168">
        <v>0.65</v>
      </c>
      <c r="AS56" s="168">
        <v>0.75</v>
      </c>
      <c r="AT56" s="168">
        <v>0.75</v>
      </c>
      <c r="AU56" s="168">
        <v>0.75</v>
      </c>
      <c r="AV56" s="168">
        <v>0.75</v>
      </c>
      <c r="AW56" s="168">
        <v>0.75</v>
      </c>
      <c r="AX56" s="168">
        <v>0.65</v>
      </c>
      <c r="AY56" s="168">
        <v>0.65</v>
      </c>
      <c r="AZ56" s="168">
        <v>0.65</v>
      </c>
      <c r="BA56" t="s">
        <v>610</v>
      </c>
    </row>
    <row r="57" spans="1:53" x14ac:dyDescent="0.3">
      <c r="A57" t="s">
        <v>312</v>
      </c>
      <c r="B57" t="s">
        <v>612</v>
      </c>
      <c r="C57" t="s">
        <v>315</v>
      </c>
      <c r="D57">
        <v>0.32406789559751126</v>
      </c>
      <c r="E57">
        <v>0</v>
      </c>
      <c r="F57">
        <v>0.8</v>
      </c>
      <c r="G57">
        <v>2</v>
      </c>
      <c r="H57">
        <v>0</v>
      </c>
      <c r="I57">
        <v>0</v>
      </c>
      <c r="J57" s="168">
        <v>2</v>
      </c>
      <c r="K57" t="s">
        <v>301</v>
      </c>
      <c r="L57">
        <v>1</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1</v>
      </c>
      <c r="AN57">
        <v>1</v>
      </c>
      <c r="AO57">
        <v>0</v>
      </c>
      <c r="AP57">
        <v>0</v>
      </c>
      <c r="BA57" t="s">
        <v>613</v>
      </c>
    </row>
    <row r="58" spans="1:53" x14ac:dyDescent="0.3">
      <c r="A58" t="s">
        <v>312</v>
      </c>
      <c r="B58" t="s">
        <v>616</v>
      </c>
      <c r="C58" t="s">
        <v>228</v>
      </c>
      <c r="D58">
        <v>0.23505646132153116</v>
      </c>
      <c r="E58">
        <v>0</v>
      </c>
      <c r="F58">
        <v>0.8</v>
      </c>
      <c r="G58">
        <v>2</v>
      </c>
      <c r="H58">
        <v>0</v>
      </c>
      <c r="I58">
        <v>0</v>
      </c>
      <c r="J58" s="168">
        <v>2</v>
      </c>
      <c r="K58" t="s">
        <v>301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1</v>
      </c>
      <c r="AO58">
        <v>0</v>
      </c>
      <c r="AP58">
        <v>0</v>
      </c>
      <c r="BA58" t="s">
        <v>617</v>
      </c>
    </row>
    <row r="59" spans="1:53" x14ac:dyDescent="0.3">
      <c r="A59" t="s">
        <v>312</v>
      </c>
      <c r="B59" t="s">
        <v>623</v>
      </c>
      <c r="C59" t="s">
        <v>315</v>
      </c>
      <c r="D59">
        <v>0.34751763949762154</v>
      </c>
      <c r="E59">
        <v>0</v>
      </c>
      <c r="F59">
        <v>0.8</v>
      </c>
      <c r="G59">
        <v>2</v>
      </c>
      <c r="H59">
        <v>0</v>
      </c>
      <c r="I59">
        <v>0</v>
      </c>
      <c r="J59" s="168">
        <v>2</v>
      </c>
      <c r="K59" t="s">
        <v>301</v>
      </c>
      <c r="L59">
        <v>1</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1</v>
      </c>
      <c r="AO59">
        <v>0</v>
      </c>
      <c r="AP59">
        <v>0</v>
      </c>
      <c r="BA59" t="s">
        <v>624</v>
      </c>
    </row>
    <row r="60" spans="1:53" x14ac:dyDescent="0.3">
      <c r="A60" t="s">
        <v>312</v>
      </c>
      <c r="B60" t="s">
        <v>625</v>
      </c>
      <c r="C60" t="s">
        <v>228</v>
      </c>
      <c r="D60">
        <v>3.1149362536045579</v>
      </c>
      <c r="E60">
        <v>0</v>
      </c>
      <c r="F60">
        <v>0.8</v>
      </c>
      <c r="G60">
        <v>2</v>
      </c>
      <c r="H60">
        <v>0</v>
      </c>
      <c r="I60">
        <v>0</v>
      </c>
      <c r="J60" s="168">
        <v>2</v>
      </c>
      <c r="K60" t="s">
        <v>301</v>
      </c>
      <c r="L60">
        <v>1</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0</v>
      </c>
      <c r="AP60">
        <v>0</v>
      </c>
      <c r="BA60" t="s">
        <v>627</v>
      </c>
    </row>
    <row r="61" spans="1:53" x14ac:dyDescent="0.3">
      <c r="A61" t="s">
        <v>317</v>
      </c>
      <c r="B61" t="s">
        <v>628</v>
      </c>
      <c r="C61" t="s">
        <v>299</v>
      </c>
      <c r="D61">
        <v>2.1125742153159957</v>
      </c>
      <c r="E61">
        <v>0</v>
      </c>
      <c r="F61">
        <v>1.4</v>
      </c>
      <c r="G61">
        <v>2.35</v>
      </c>
      <c r="H61">
        <v>1.1599999999999999</v>
      </c>
      <c r="I61">
        <v>2.1100000000000003</v>
      </c>
      <c r="J61">
        <v>0</v>
      </c>
      <c r="K61" t="s">
        <v>318</v>
      </c>
      <c r="L61">
        <v>1</v>
      </c>
      <c r="M61">
        <v>0.5</v>
      </c>
      <c r="N61">
        <v>0</v>
      </c>
      <c r="O61">
        <v>0</v>
      </c>
      <c r="P61">
        <v>0</v>
      </c>
      <c r="Q61">
        <v>0</v>
      </c>
      <c r="R61">
        <v>0</v>
      </c>
      <c r="S61">
        <v>0</v>
      </c>
      <c r="T61">
        <v>0</v>
      </c>
      <c r="U61">
        <v>0</v>
      </c>
      <c r="V61">
        <v>0.9</v>
      </c>
      <c r="W61">
        <v>0.04</v>
      </c>
      <c r="X61" s="168">
        <v>0.1</v>
      </c>
      <c r="Y61">
        <v>0.04</v>
      </c>
      <c r="Z61">
        <v>0.04</v>
      </c>
      <c r="AA61">
        <v>17</v>
      </c>
      <c r="AB61">
        <v>0</v>
      </c>
      <c r="AC61">
        <v>0</v>
      </c>
      <c r="AD61">
        <v>0</v>
      </c>
      <c r="AE61">
        <v>0</v>
      </c>
      <c r="AF61">
        <v>0</v>
      </c>
      <c r="AG61">
        <v>0</v>
      </c>
      <c r="AH61">
        <v>0</v>
      </c>
      <c r="AI61">
        <v>0</v>
      </c>
      <c r="AJ61">
        <v>0</v>
      </c>
      <c r="AK61">
        <v>0</v>
      </c>
      <c r="AL61">
        <v>0</v>
      </c>
      <c r="AM61">
        <v>11</v>
      </c>
      <c r="AN61">
        <v>1</v>
      </c>
      <c r="AO61" s="168">
        <v>0.65</v>
      </c>
      <c r="AP61" s="168">
        <v>0.65</v>
      </c>
      <c r="AQ61" s="168"/>
      <c r="AR61" s="168"/>
      <c r="AS61" s="168"/>
      <c r="AT61" s="168"/>
      <c r="AU61" s="168"/>
      <c r="AV61" s="168"/>
      <c r="AW61" s="168"/>
      <c r="AX61" s="168"/>
      <c r="AY61" s="168"/>
      <c r="AZ61" s="168"/>
      <c r="BA61" t="s">
        <v>629</v>
      </c>
    </row>
    <row r="62" spans="1:53" x14ac:dyDescent="0.3">
      <c r="A62" t="s">
        <v>317</v>
      </c>
      <c r="B62" t="s">
        <v>628</v>
      </c>
      <c r="C62" t="s">
        <v>299</v>
      </c>
      <c r="D62">
        <v>2.1125742153159957</v>
      </c>
      <c r="E62">
        <v>0</v>
      </c>
      <c r="F62">
        <v>1.4</v>
      </c>
      <c r="G62">
        <v>2.35</v>
      </c>
      <c r="H62">
        <v>1.1599999999999999</v>
      </c>
      <c r="I62">
        <v>2.1100000000000003</v>
      </c>
      <c r="J62">
        <v>0</v>
      </c>
      <c r="K62" t="s">
        <v>318</v>
      </c>
      <c r="L62">
        <v>1</v>
      </c>
      <c r="M62">
        <v>0.5</v>
      </c>
      <c r="N62">
        <v>0</v>
      </c>
      <c r="O62">
        <v>0</v>
      </c>
      <c r="P62">
        <v>0</v>
      </c>
      <c r="Q62">
        <v>0</v>
      </c>
      <c r="R62">
        <v>0</v>
      </c>
      <c r="S62">
        <v>0</v>
      </c>
      <c r="T62">
        <v>0</v>
      </c>
      <c r="U62">
        <v>0</v>
      </c>
      <c r="V62">
        <v>0.9</v>
      </c>
      <c r="W62">
        <v>0.04</v>
      </c>
      <c r="X62" s="168">
        <v>0.1</v>
      </c>
      <c r="Y62">
        <v>0.04</v>
      </c>
      <c r="Z62">
        <v>0.04</v>
      </c>
      <c r="AA62">
        <v>17</v>
      </c>
      <c r="AB62">
        <v>0</v>
      </c>
      <c r="AC62">
        <v>0</v>
      </c>
      <c r="AD62">
        <v>0</v>
      </c>
      <c r="AE62">
        <v>0</v>
      </c>
      <c r="AF62">
        <v>0</v>
      </c>
      <c r="AG62">
        <v>0</v>
      </c>
      <c r="AH62">
        <v>0</v>
      </c>
      <c r="AI62">
        <v>0</v>
      </c>
      <c r="AJ62">
        <v>0</v>
      </c>
      <c r="AK62">
        <v>0</v>
      </c>
      <c r="AL62">
        <v>0</v>
      </c>
      <c r="AM62">
        <v>1</v>
      </c>
      <c r="AN62">
        <v>2</v>
      </c>
      <c r="AO62" s="168">
        <v>0.65</v>
      </c>
      <c r="AP62" s="168">
        <v>0.65</v>
      </c>
      <c r="AQ62" s="168">
        <v>0.65</v>
      </c>
      <c r="AR62" s="168">
        <v>0.65</v>
      </c>
      <c r="AS62" s="168">
        <v>0.75</v>
      </c>
      <c r="AT62" s="168">
        <v>0.75</v>
      </c>
      <c r="AU62" s="168">
        <v>0.75</v>
      </c>
      <c r="AV62" s="168">
        <v>0.75</v>
      </c>
      <c r="AW62" s="168">
        <v>0.75</v>
      </c>
      <c r="AX62" s="168">
        <v>0.65</v>
      </c>
      <c r="AY62" s="168">
        <v>0.65</v>
      </c>
      <c r="AZ62" s="168">
        <v>0.65</v>
      </c>
      <c r="BA62" t="s">
        <v>629</v>
      </c>
    </row>
    <row r="63" spans="1:53" x14ac:dyDescent="0.3">
      <c r="A63" t="s">
        <v>317</v>
      </c>
      <c r="B63" t="s">
        <v>634</v>
      </c>
      <c r="C63" t="s">
        <v>315</v>
      </c>
      <c r="D63">
        <v>0.42174894860568141</v>
      </c>
      <c r="E63">
        <v>1.27</v>
      </c>
      <c r="F63">
        <v>2.2000000000000002</v>
      </c>
      <c r="G63">
        <v>0.85</v>
      </c>
      <c r="H63">
        <v>1.9600000000000002</v>
      </c>
      <c r="I63">
        <v>0.61</v>
      </c>
      <c r="J63">
        <v>0</v>
      </c>
      <c r="K63" t="s">
        <v>318</v>
      </c>
      <c r="L63">
        <v>1</v>
      </c>
      <c r="M63">
        <v>0.5</v>
      </c>
      <c r="N63">
        <v>0</v>
      </c>
      <c r="O63">
        <v>0</v>
      </c>
      <c r="P63">
        <v>0</v>
      </c>
      <c r="Q63">
        <v>0</v>
      </c>
      <c r="R63">
        <v>0</v>
      </c>
      <c r="S63">
        <v>0</v>
      </c>
      <c r="T63">
        <v>0</v>
      </c>
      <c r="U63">
        <v>0</v>
      </c>
      <c r="V63">
        <v>0.9</v>
      </c>
      <c r="W63">
        <v>0.04</v>
      </c>
      <c r="X63" s="168">
        <v>0.1</v>
      </c>
      <c r="Y63">
        <v>0.04</v>
      </c>
      <c r="Z63">
        <v>0.04</v>
      </c>
      <c r="AA63">
        <v>17</v>
      </c>
      <c r="AB63">
        <v>0</v>
      </c>
      <c r="AC63">
        <v>0</v>
      </c>
      <c r="AD63">
        <v>0</v>
      </c>
      <c r="AE63">
        <v>0</v>
      </c>
      <c r="AF63">
        <v>0</v>
      </c>
      <c r="AG63">
        <v>0</v>
      </c>
      <c r="AH63">
        <v>0</v>
      </c>
      <c r="AI63">
        <v>0</v>
      </c>
      <c r="AJ63">
        <v>0</v>
      </c>
      <c r="AK63">
        <v>0</v>
      </c>
      <c r="AL63">
        <v>0</v>
      </c>
      <c r="AM63">
        <v>11</v>
      </c>
      <c r="AN63">
        <v>1</v>
      </c>
      <c r="AO63" s="168">
        <v>0.65</v>
      </c>
      <c r="AP63" s="168">
        <v>0.65</v>
      </c>
      <c r="AQ63" s="168"/>
      <c r="AR63" s="168"/>
      <c r="AS63" s="168"/>
      <c r="AT63" s="168"/>
      <c r="AU63" s="168"/>
      <c r="AV63" s="168"/>
      <c r="AW63" s="168"/>
      <c r="AX63" s="168"/>
      <c r="AY63" s="168"/>
      <c r="AZ63" s="168"/>
      <c r="BA63" t="s">
        <v>635</v>
      </c>
    </row>
    <row r="64" spans="1:53" x14ac:dyDescent="0.3">
      <c r="A64" t="s">
        <v>312</v>
      </c>
      <c r="B64" t="s">
        <v>636</v>
      </c>
      <c r="C64" t="s">
        <v>228</v>
      </c>
      <c r="D64">
        <v>0.91161906590691788</v>
      </c>
      <c r="E64">
        <v>0</v>
      </c>
      <c r="F64">
        <v>0.8</v>
      </c>
      <c r="G64">
        <v>2</v>
      </c>
      <c r="H64">
        <v>0</v>
      </c>
      <c r="I64">
        <v>0</v>
      </c>
      <c r="J64" s="168">
        <v>2</v>
      </c>
      <c r="K64" t="s">
        <v>301</v>
      </c>
      <c r="L64">
        <v>1</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1</v>
      </c>
      <c r="AO64">
        <v>0</v>
      </c>
      <c r="AP64">
        <v>0</v>
      </c>
      <c r="BA64" t="s">
        <v>637</v>
      </c>
    </row>
    <row r="65" spans="1:53" x14ac:dyDescent="0.3">
      <c r="A65" t="s">
        <v>312</v>
      </c>
      <c r="B65" t="s">
        <v>641</v>
      </c>
      <c r="C65" t="s">
        <v>335</v>
      </c>
      <c r="D65">
        <v>0.11342704144074048</v>
      </c>
      <c r="E65">
        <v>0</v>
      </c>
      <c r="F65">
        <v>0.8</v>
      </c>
      <c r="G65">
        <v>2</v>
      </c>
      <c r="H65">
        <v>0</v>
      </c>
      <c r="I65">
        <v>0</v>
      </c>
      <c r="J65" s="168">
        <v>2</v>
      </c>
      <c r="K65" t="s">
        <v>301</v>
      </c>
      <c r="L65">
        <v>1</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v>
      </c>
      <c r="AN65">
        <v>1</v>
      </c>
      <c r="AO65">
        <v>0</v>
      </c>
      <c r="AP65">
        <v>0</v>
      </c>
      <c r="BA65" t="s">
        <v>642</v>
      </c>
    </row>
    <row r="66" spans="1:53" x14ac:dyDescent="0.3">
      <c r="A66" t="s">
        <v>312</v>
      </c>
      <c r="B66" t="s">
        <v>643</v>
      </c>
      <c r="C66" t="s">
        <v>299</v>
      </c>
      <c r="D66">
        <v>9.0445537828020325E-2</v>
      </c>
      <c r="E66">
        <v>0</v>
      </c>
      <c r="F66">
        <v>1.79</v>
      </c>
      <c r="G66">
        <v>2.81</v>
      </c>
      <c r="H66">
        <v>0</v>
      </c>
      <c r="I66">
        <v>0</v>
      </c>
      <c r="J66" s="168">
        <v>2</v>
      </c>
      <c r="K66" t="s">
        <v>301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1</v>
      </c>
      <c r="AO66">
        <v>0</v>
      </c>
      <c r="AP66">
        <v>0</v>
      </c>
      <c r="BA66" t="s">
        <v>644</v>
      </c>
    </row>
    <row r="67" spans="1:53" x14ac:dyDescent="0.3">
      <c r="A67" t="s">
        <v>312</v>
      </c>
      <c r="B67" t="s">
        <v>646</v>
      </c>
      <c r="C67" t="s">
        <v>228</v>
      </c>
      <c r="D67">
        <v>1.5031118469445313</v>
      </c>
      <c r="E67">
        <v>0</v>
      </c>
      <c r="F67">
        <v>0.8</v>
      </c>
      <c r="G67">
        <v>2</v>
      </c>
      <c r="H67">
        <v>0</v>
      </c>
      <c r="I67">
        <v>0</v>
      </c>
      <c r="J67" s="168">
        <v>2</v>
      </c>
      <c r="K67" t="s">
        <v>301</v>
      </c>
      <c r="L67">
        <v>1</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1</v>
      </c>
      <c r="AO67">
        <v>0</v>
      </c>
      <c r="AP67">
        <v>0</v>
      </c>
      <c r="BA67" t="s">
        <v>648</v>
      </c>
    </row>
    <row r="68" spans="1:53" x14ac:dyDescent="0.3">
      <c r="A68" t="s">
        <v>312</v>
      </c>
      <c r="B68" t="s">
        <v>652</v>
      </c>
      <c r="C68" t="s">
        <v>315</v>
      </c>
      <c r="D68">
        <v>0.48476095489013948</v>
      </c>
      <c r="E68">
        <v>0</v>
      </c>
      <c r="F68">
        <v>0.8</v>
      </c>
      <c r="G68">
        <v>2</v>
      </c>
      <c r="H68">
        <v>0</v>
      </c>
      <c r="I68">
        <v>0</v>
      </c>
      <c r="J68" s="168">
        <v>2</v>
      </c>
      <c r="K68" t="s">
        <v>301</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1</v>
      </c>
      <c r="AN68">
        <v>1</v>
      </c>
      <c r="AO68">
        <v>0</v>
      </c>
      <c r="AP68">
        <v>0</v>
      </c>
      <c r="BA68" t="s">
        <v>654</v>
      </c>
    </row>
    <row r="69" spans="1:53" x14ac:dyDescent="0.3">
      <c r="A69" t="s">
        <v>312</v>
      </c>
      <c r="B69" t="s">
        <v>655</v>
      </c>
      <c r="C69" t="s">
        <v>335</v>
      </c>
      <c r="D69">
        <v>0.75102908287562331</v>
      </c>
      <c r="E69">
        <v>0</v>
      </c>
      <c r="F69">
        <v>0.8</v>
      </c>
      <c r="G69">
        <v>2</v>
      </c>
      <c r="H69">
        <v>0</v>
      </c>
      <c r="I69">
        <v>0</v>
      </c>
      <c r="J69" s="168">
        <v>2</v>
      </c>
      <c r="K69" t="s">
        <v>301</v>
      </c>
      <c r="L69">
        <v>1</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1</v>
      </c>
      <c r="AN69">
        <v>1</v>
      </c>
      <c r="AO69">
        <v>0</v>
      </c>
      <c r="AP69">
        <v>0</v>
      </c>
      <c r="BA69" t="s">
        <v>656</v>
      </c>
    </row>
    <row r="70" spans="1:53" x14ac:dyDescent="0.3">
      <c r="A70" t="s">
        <v>312</v>
      </c>
      <c r="B70" t="s">
        <v>659</v>
      </c>
      <c r="C70" t="s">
        <v>299</v>
      </c>
      <c r="D70">
        <v>0.34751763949762154</v>
      </c>
      <c r="E70">
        <v>0</v>
      </c>
      <c r="F70">
        <v>0.8</v>
      </c>
      <c r="G70">
        <v>2</v>
      </c>
      <c r="H70">
        <v>0</v>
      </c>
      <c r="I70">
        <v>0</v>
      </c>
      <c r="J70" s="168">
        <v>2</v>
      </c>
      <c r="K70" t="s">
        <v>301</v>
      </c>
      <c r="L70">
        <v>1</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1</v>
      </c>
      <c r="AN70">
        <v>1</v>
      </c>
      <c r="AO70">
        <v>0</v>
      </c>
      <c r="AP70">
        <v>0</v>
      </c>
      <c r="BA70" t="s">
        <v>660</v>
      </c>
    </row>
    <row r="71" spans="1:53" x14ac:dyDescent="0.3">
      <c r="A71" t="s">
        <v>312</v>
      </c>
      <c r="B71" t="s">
        <v>661</v>
      </c>
      <c r="C71" t="s">
        <v>335</v>
      </c>
      <c r="D71">
        <v>0.91161906590691788</v>
      </c>
      <c r="E71">
        <v>0</v>
      </c>
      <c r="F71">
        <v>0.8</v>
      </c>
      <c r="G71">
        <v>2</v>
      </c>
      <c r="H71">
        <v>0</v>
      </c>
      <c r="I71">
        <v>0</v>
      </c>
      <c r="J71" s="168">
        <v>2</v>
      </c>
      <c r="K71" t="s">
        <v>301</v>
      </c>
      <c r="L71">
        <v>1</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1</v>
      </c>
      <c r="AO71">
        <v>0</v>
      </c>
      <c r="AP71">
        <v>0</v>
      </c>
      <c r="BA71" t="s">
        <v>662</v>
      </c>
    </row>
    <row r="72" spans="1:53" x14ac:dyDescent="0.3">
      <c r="A72" t="s">
        <v>312</v>
      </c>
      <c r="B72" t="s">
        <v>665</v>
      </c>
      <c r="C72" t="s">
        <v>299</v>
      </c>
      <c r="D72">
        <v>1.2999999784188454</v>
      </c>
      <c r="E72">
        <v>0</v>
      </c>
      <c r="F72">
        <v>0.8</v>
      </c>
      <c r="G72">
        <v>2</v>
      </c>
      <c r="H72">
        <v>0</v>
      </c>
      <c r="I72">
        <v>0</v>
      </c>
      <c r="J72" s="168">
        <v>2</v>
      </c>
      <c r="K72" t="s">
        <v>301</v>
      </c>
      <c r="L72">
        <v>1</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1</v>
      </c>
      <c r="AO72">
        <v>0</v>
      </c>
      <c r="AP72">
        <v>0</v>
      </c>
      <c r="BA72" t="s">
        <v>666</v>
      </c>
    </row>
    <row r="73" spans="1:53" x14ac:dyDescent="0.3">
      <c r="A73" t="s">
        <v>312</v>
      </c>
      <c r="B73" t="s">
        <v>668</v>
      </c>
      <c r="C73" t="s">
        <v>315</v>
      </c>
      <c r="D73">
        <v>0.85297163564857204</v>
      </c>
      <c r="E73">
        <v>0</v>
      </c>
      <c r="F73">
        <v>1.1399999999999999</v>
      </c>
      <c r="G73">
        <v>2.12</v>
      </c>
      <c r="H73">
        <v>0</v>
      </c>
      <c r="I73">
        <v>0</v>
      </c>
      <c r="J73" s="168">
        <v>2</v>
      </c>
      <c r="K73" t="s">
        <v>316</v>
      </c>
      <c r="L73">
        <v>1</v>
      </c>
      <c r="M73">
        <v>0.5</v>
      </c>
      <c r="N73">
        <v>0</v>
      </c>
      <c r="O73">
        <v>0</v>
      </c>
      <c r="P73">
        <v>0</v>
      </c>
      <c r="Q73">
        <v>0</v>
      </c>
      <c r="R73">
        <v>0</v>
      </c>
      <c r="S73">
        <v>0</v>
      </c>
      <c r="T73">
        <v>0</v>
      </c>
      <c r="U73">
        <v>0</v>
      </c>
      <c r="V73">
        <v>0</v>
      </c>
      <c r="W73">
        <v>0</v>
      </c>
      <c r="X73">
        <v>0</v>
      </c>
      <c r="Y73">
        <v>0</v>
      </c>
      <c r="Z73">
        <v>0</v>
      </c>
      <c r="AA73">
        <v>0</v>
      </c>
      <c r="AB73">
        <v>2</v>
      </c>
      <c r="AC73">
        <v>0</v>
      </c>
      <c r="AD73">
        <v>0</v>
      </c>
      <c r="AE73">
        <v>0</v>
      </c>
      <c r="AF73">
        <v>0</v>
      </c>
      <c r="AG73">
        <v>0</v>
      </c>
      <c r="AH73">
        <v>0</v>
      </c>
      <c r="AI73">
        <v>0</v>
      </c>
      <c r="AJ73">
        <v>0</v>
      </c>
      <c r="AK73">
        <v>0</v>
      </c>
      <c r="AL73">
        <v>0</v>
      </c>
      <c r="AM73">
        <v>1</v>
      </c>
      <c r="AN73">
        <v>1</v>
      </c>
      <c r="AO73">
        <v>0</v>
      </c>
      <c r="AP73">
        <v>0</v>
      </c>
      <c r="BA73" t="s">
        <v>669</v>
      </c>
    </row>
    <row r="74" spans="1:53" x14ac:dyDescent="0.3">
      <c r="A74" t="s">
        <v>312</v>
      </c>
      <c r="B74" t="s">
        <v>671</v>
      </c>
      <c r="C74" t="s">
        <v>228</v>
      </c>
      <c r="D74">
        <v>9.6450735953644437E-2</v>
      </c>
      <c r="E74">
        <v>0</v>
      </c>
      <c r="F74">
        <v>0.8</v>
      </c>
      <c r="G74">
        <v>2</v>
      </c>
      <c r="H74">
        <v>0</v>
      </c>
      <c r="I74">
        <v>0</v>
      </c>
      <c r="J74" s="168">
        <v>2</v>
      </c>
      <c r="K74" t="s">
        <v>301</v>
      </c>
      <c r="L74">
        <v>1</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1</v>
      </c>
      <c r="AN74">
        <v>1</v>
      </c>
      <c r="AO74">
        <v>0</v>
      </c>
      <c r="AP74">
        <v>0</v>
      </c>
      <c r="BA74" t="s">
        <v>672</v>
      </c>
    </row>
    <row r="75" spans="1:53" x14ac:dyDescent="0.3">
      <c r="A75" t="s">
        <v>312</v>
      </c>
      <c r="B75" t="s">
        <v>676</v>
      </c>
      <c r="C75" t="s">
        <v>335</v>
      </c>
      <c r="D75">
        <v>3.1149362536045579</v>
      </c>
      <c r="E75">
        <v>0</v>
      </c>
      <c r="F75">
        <v>0.8</v>
      </c>
      <c r="G75">
        <v>2</v>
      </c>
      <c r="H75">
        <v>0</v>
      </c>
      <c r="I75">
        <v>0</v>
      </c>
      <c r="J75" s="168">
        <v>2</v>
      </c>
      <c r="K75" t="s">
        <v>301</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1</v>
      </c>
      <c r="AO75">
        <v>0</v>
      </c>
      <c r="AP75">
        <v>0</v>
      </c>
      <c r="BA75" t="s">
        <v>677</v>
      </c>
    </row>
    <row r="76" spans="1:53" x14ac:dyDescent="0.3">
      <c r="A76" t="s">
        <v>317</v>
      </c>
      <c r="B76" t="s">
        <v>680</v>
      </c>
      <c r="C76" t="s">
        <v>299</v>
      </c>
      <c r="D76">
        <v>1.7775146238999007</v>
      </c>
      <c r="E76">
        <v>0</v>
      </c>
      <c r="F76">
        <v>0.6</v>
      </c>
      <c r="G76">
        <v>2.35</v>
      </c>
      <c r="H76">
        <v>0.36</v>
      </c>
      <c r="I76">
        <v>2.1100000000000003</v>
      </c>
      <c r="J76">
        <v>0</v>
      </c>
      <c r="K76" t="s">
        <v>318</v>
      </c>
      <c r="L76">
        <v>1</v>
      </c>
      <c r="M76">
        <v>0.5</v>
      </c>
      <c r="N76">
        <v>0</v>
      </c>
      <c r="O76">
        <v>0</v>
      </c>
      <c r="P76">
        <v>0</v>
      </c>
      <c r="Q76">
        <v>0</v>
      </c>
      <c r="R76">
        <v>0</v>
      </c>
      <c r="S76">
        <v>0</v>
      </c>
      <c r="T76">
        <v>0</v>
      </c>
      <c r="U76">
        <v>0</v>
      </c>
      <c r="V76">
        <v>0.9</v>
      </c>
      <c r="W76">
        <v>0.04</v>
      </c>
      <c r="X76" s="168">
        <v>0.1</v>
      </c>
      <c r="Y76">
        <v>0.04</v>
      </c>
      <c r="Z76">
        <v>0.04</v>
      </c>
      <c r="AA76">
        <v>17</v>
      </c>
      <c r="AB76">
        <v>0</v>
      </c>
      <c r="AC76">
        <v>0</v>
      </c>
      <c r="AD76">
        <v>0</v>
      </c>
      <c r="AE76">
        <v>0</v>
      </c>
      <c r="AF76">
        <v>0</v>
      </c>
      <c r="AG76">
        <v>0</v>
      </c>
      <c r="AH76">
        <v>0</v>
      </c>
      <c r="AI76">
        <v>0</v>
      </c>
      <c r="AJ76">
        <v>0</v>
      </c>
      <c r="AK76">
        <v>0</v>
      </c>
      <c r="AL76">
        <v>0</v>
      </c>
      <c r="AM76">
        <v>11</v>
      </c>
      <c r="AN76">
        <v>1</v>
      </c>
      <c r="AO76" s="168">
        <v>0.65</v>
      </c>
      <c r="AP76" s="168">
        <v>0.65</v>
      </c>
      <c r="AQ76" s="168"/>
      <c r="AR76" s="168"/>
      <c r="AS76" s="168"/>
      <c r="AT76" s="168"/>
      <c r="AU76" s="168"/>
      <c r="AV76" s="168"/>
      <c r="AW76" s="168"/>
      <c r="AX76" s="168"/>
      <c r="AY76" s="168"/>
      <c r="AZ76" s="168"/>
      <c r="BA76" t="s">
        <v>681</v>
      </c>
    </row>
    <row r="77" spans="1:53" x14ac:dyDescent="0.3">
      <c r="A77" t="s">
        <v>317</v>
      </c>
      <c r="B77" t="s">
        <v>680</v>
      </c>
      <c r="C77" t="s">
        <v>299</v>
      </c>
      <c r="D77">
        <v>1.7775146238999007</v>
      </c>
      <c r="E77">
        <v>0</v>
      </c>
      <c r="F77">
        <v>0.6</v>
      </c>
      <c r="G77">
        <v>2.35</v>
      </c>
      <c r="H77">
        <v>0.36</v>
      </c>
      <c r="I77">
        <v>2.1100000000000003</v>
      </c>
      <c r="J77">
        <v>0</v>
      </c>
      <c r="K77" t="s">
        <v>318</v>
      </c>
      <c r="L77">
        <v>1</v>
      </c>
      <c r="M77">
        <v>0.5</v>
      </c>
      <c r="N77">
        <v>0</v>
      </c>
      <c r="O77">
        <v>0</v>
      </c>
      <c r="P77">
        <v>0</v>
      </c>
      <c r="Q77">
        <v>0</v>
      </c>
      <c r="R77">
        <v>0</v>
      </c>
      <c r="S77">
        <v>0</v>
      </c>
      <c r="T77">
        <v>0</v>
      </c>
      <c r="U77">
        <v>0</v>
      </c>
      <c r="V77">
        <v>0.9</v>
      </c>
      <c r="W77">
        <v>0.04</v>
      </c>
      <c r="X77" s="168">
        <v>0.1</v>
      </c>
      <c r="Y77">
        <v>0.04</v>
      </c>
      <c r="Z77">
        <v>0.04</v>
      </c>
      <c r="AA77">
        <v>17</v>
      </c>
      <c r="AB77">
        <v>0</v>
      </c>
      <c r="AC77">
        <v>0</v>
      </c>
      <c r="AD77">
        <v>0</v>
      </c>
      <c r="AE77">
        <v>0</v>
      </c>
      <c r="AF77">
        <v>0</v>
      </c>
      <c r="AG77">
        <v>0</v>
      </c>
      <c r="AH77">
        <v>0</v>
      </c>
      <c r="AI77">
        <v>0</v>
      </c>
      <c r="AJ77">
        <v>0</v>
      </c>
      <c r="AK77">
        <v>0</v>
      </c>
      <c r="AL77">
        <v>0</v>
      </c>
      <c r="AM77">
        <v>1</v>
      </c>
      <c r="AN77">
        <v>2</v>
      </c>
      <c r="AO77" s="168">
        <v>0.65</v>
      </c>
      <c r="AP77" s="168">
        <v>0.65</v>
      </c>
      <c r="AQ77" s="168">
        <v>0.65</v>
      </c>
      <c r="AR77" s="168">
        <v>0.65</v>
      </c>
      <c r="AS77" s="168">
        <v>0.75</v>
      </c>
      <c r="AT77" s="168">
        <v>0.75</v>
      </c>
      <c r="AU77" s="168">
        <v>0.75</v>
      </c>
      <c r="AV77" s="168">
        <v>0.75</v>
      </c>
      <c r="AW77" s="168">
        <v>0.75</v>
      </c>
      <c r="AX77" s="168">
        <v>0.65</v>
      </c>
      <c r="AY77" s="168">
        <v>0.65</v>
      </c>
      <c r="AZ77" s="168">
        <v>0.65</v>
      </c>
      <c r="BA77" t="s">
        <v>681</v>
      </c>
    </row>
    <row r="78" spans="1:53" x14ac:dyDescent="0.3">
      <c r="A78" t="s">
        <v>312</v>
      </c>
      <c r="B78" t="s">
        <v>683</v>
      </c>
      <c r="C78" t="s">
        <v>335</v>
      </c>
      <c r="D78">
        <v>0.23505646132153116</v>
      </c>
      <c r="E78">
        <v>0</v>
      </c>
      <c r="F78">
        <v>0.8</v>
      </c>
      <c r="G78">
        <v>2</v>
      </c>
      <c r="H78">
        <v>0</v>
      </c>
      <c r="I78">
        <v>0</v>
      </c>
      <c r="J78" s="168">
        <v>2</v>
      </c>
      <c r="K78" t="s">
        <v>301</v>
      </c>
      <c r="L78">
        <v>1</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1</v>
      </c>
      <c r="AN78">
        <v>1</v>
      </c>
      <c r="AO78">
        <v>0</v>
      </c>
      <c r="AP78">
        <v>0</v>
      </c>
      <c r="BA78" t="s">
        <v>684</v>
      </c>
    </row>
    <row r="79" spans="1:53" x14ac:dyDescent="0.3">
      <c r="A79" t="s">
        <v>317</v>
      </c>
      <c r="B79" t="s">
        <v>695</v>
      </c>
      <c r="C79" t="s">
        <v>315</v>
      </c>
      <c r="D79">
        <v>0.33746365630686631</v>
      </c>
      <c r="E79">
        <v>1.27</v>
      </c>
      <c r="F79">
        <v>2.2000000000000002</v>
      </c>
      <c r="G79">
        <v>0.85</v>
      </c>
      <c r="H79">
        <v>1.9600000000000002</v>
      </c>
      <c r="I79">
        <v>0.61</v>
      </c>
      <c r="J79">
        <v>0</v>
      </c>
      <c r="K79" t="s">
        <v>318</v>
      </c>
      <c r="L79">
        <v>1</v>
      </c>
      <c r="M79">
        <v>0.5</v>
      </c>
      <c r="N79">
        <v>0</v>
      </c>
      <c r="O79">
        <v>0</v>
      </c>
      <c r="P79">
        <v>0</v>
      </c>
      <c r="Q79">
        <v>0</v>
      </c>
      <c r="R79">
        <v>0</v>
      </c>
      <c r="S79">
        <v>0</v>
      </c>
      <c r="T79">
        <v>0</v>
      </c>
      <c r="U79">
        <v>0</v>
      </c>
      <c r="V79">
        <v>0.9</v>
      </c>
      <c r="W79">
        <v>0.04</v>
      </c>
      <c r="X79" s="168">
        <v>0.1</v>
      </c>
      <c r="Y79">
        <v>0.04</v>
      </c>
      <c r="Z79">
        <v>0.04</v>
      </c>
      <c r="AA79">
        <v>18</v>
      </c>
      <c r="AB79">
        <v>0</v>
      </c>
      <c r="AC79">
        <v>0</v>
      </c>
      <c r="AD79">
        <v>0</v>
      </c>
      <c r="AE79">
        <v>0</v>
      </c>
      <c r="AF79">
        <v>0</v>
      </c>
      <c r="AG79">
        <v>0</v>
      </c>
      <c r="AH79">
        <v>0</v>
      </c>
      <c r="AI79">
        <v>0</v>
      </c>
      <c r="AJ79">
        <v>0</v>
      </c>
      <c r="AK79">
        <v>0</v>
      </c>
      <c r="AL79">
        <v>0</v>
      </c>
      <c r="AM79">
        <v>12</v>
      </c>
      <c r="AN79">
        <v>1</v>
      </c>
      <c r="AO79" s="168">
        <v>0.65</v>
      </c>
      <c r="AP79" s="168">
        <v>0.65</v>
      </c>
      <c r="AQ79" s="168"/>
      <c r="AR79" s="168"/>
      <c r="AS79" s="168"/>
      <c r="AT79" s="168"/>
      <c r="AU79" s="168"/>
      <c r="AV79" s="168"/>
      <c r="AW79" s="168"/>
      <c r="AX79" s="168"/>
      <c r="AY79" s="168"/>
      <c r="AZ79" s="168"/>
      <c r="BA79" t="s">
        <v>696</v>
      </c>
    </row>
    <row r="80" spans="1:53" x14ac:dyDescent="0.3">
      <c r="A80" t="s">
        <v>312</v>
      </c>
      <c r="B80" t="s">
        <v>699</v>
      </c>
      <c r="C80" t="s">
        <v>335</v>
      </c>
      <c r="D80">
        <v>0.52356114050796354</v>
      </c>
      <c r="E80">
        <v>0</v>
      </c>
      <c r="F80">
        <v>0.8</v>
      </c>
      <c r="G80">
        <v>2</v>
      </c>
      <c r="H80">
        <v>0</v>
      </c>
      <c r="I80">
        <v>0</v>
      </c>
      <c r="J80" s="168">
        <v>2</v>
      </c>
      <c r="K80" t="s">
        <v>316</v>
      </c>
      <c r="L80">
        <v>1</v>
      </c>
      <c r="M80">
        <v>0.5</v>
      </c>
      <c r="N80">
        <v>0</v>
      </c>
      <c r="O80">
        <v>0</v>
      </c>
      <c r="P80">
        <v>0</v>
      </c>
      <c r="Q80">
        <v>0</v>
      </c>
      <c r="R80">
        <v>0</v>
      </c>
      <c r="S80">
        <v>0</v>
      </c>
      <c r="T80">
        <v>0</v>
      </c>
      <c r="U80">
        <v>0</v>
      </c>
      <c r="V80">
        <v>0</v>
      </c>
      <c r="W80">
        <v>0</v>
      </c>
      <c r="X80">
        <v>0</v>
      </c>
      <c r="Y80">
        <v>0</v>
      </c>
      <c r="Z80">
        <v>0</v>
      </c>
      <c r="AA80">
        <v>0</v>
      </c>
      <c r="AB80">
        <v>2</v>
      </c>
      <c r="AC80">
        <v>0</v>
      </c>
      <c r="AD80">
        <v>0</v>
      </c>
      <c r="AE80">
        <v>0</v>
      </c>
      <c r="AF80">
        <v>0</v>
      </c>
      <c r="AG80">
        <v>0</v>
      </c>
      <c r="AH80">
        <v>0</v>
      </c>
      <c r="AI80">
        <v>0</v>
      </c>
      <c r="AJ80">
        <v>0</v>
      </c>
      <c r="AK80">
        <v>0</v>
      </c>
      <c r="AL80">
        <v>0</v>
      </c>
      <c r="AM80">
        <v>1</v>
      </c>
      <c r="AN80">
        <v>1</v>
      </c>
      <c r="AO80">
        <v>0</v>
      </c>
      <c r="AP80">
        <v>0</v>
      </c>
      <c r="BA80" t="s">
        <v>700</v>
      </c>
    </row>
    <row r="81" spans="1:53" x14ac:dyDescent="0.3">
      <c r="A81" t="s">
        <v>312</v>
      </c>
      <c r="B81" t="s">
        <v>707</v>
      </c>
      <c r="C81" t="s">
        <v>315</v>
      </c>
      <c r="D81">
        <v>1.2999999784188454</v>
      </c>
      <c r="E81">
        <v>0</v>
      </c>
      <c r="F81">
        <v>0.8</v>
      </c>
      <c r="G81">
        <v>2</v>
      </c>
      <c r="H81">
        <v>0</v>
      </c>
      <c r="I81">
        <v>0</v>
      </c>
      <c r="J81" s="168">
        <v>2</v>
      </c>
      <c r="K81" t="s">
        <v>301</v>
      </c>
      <c r="L81">
        <v>1</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1</v>
      </c>
      <c r="AO81">
        <v>0</v>
      </c>
      <c r="AP81">
        <v>0</v>
      </c>
      <c r="BA81" t="s">
        <v>708</v>
      </c>
    </row>
    <row r="82" spans="1:53" x14ac:dyDescent="0.3">
      <c r="A82" t="s">
        <v>312</v>
      </c>
      <c r="B82" t="s">
        <v>711</v>
      </c>
      <c r="C82" t="s">
        <v>299</v>
      </c>
      <c r="D82">
        <v>0.37755815640242701</v>
      </c>
      <c r="E82">
        <v>0</v>
      </c>
      <c r="F82">
        <v>0.8</v>
      </c>
      <c r="G82">
        <v>2</v>
      </c>
      <c r="H82">
        <v>0</v>
      </c>
      <c r="I82">
        <v>0</v>
      </c>
      <c r="J82" s="168">
        <v>2</v>
      </c>
      <c r="K82" t="s">
        <v>301</v>
      </c>
      <c r="L82">
        <v>1</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1</v>
      </c>
      <c r="AN82">
        <v>1</v>
      </c>
      <c r="AO82">
        <v>0</v>
      </c>
      <c r="AP82">
        <v>0</v>
      </c>
      <c r="BA82" t="s">
        <v>713</v>
      </c>
    </row>
    <row r="83" spans="1:53" x14ac:dyDescent="0.3">
      <c r="A83" t="s">
        <v>312</v>
      </c>
      <c r="B83" t="s">
        <v>714</v>
      </c>
      <c r="C83" t="s">
        <v>315</v>
      </c>
      <c r="D83">
        <v>0.34718385815587666</v>
      </c>
      <c r="E83">
        <v>0</v>
      </c>
      <c r="F83">
        <v>0.8</v>
      </c>
      <c r="G83">
        <v>2</v>
      </c>
      <c r="H83">
        <v>0</v>
      </c>
      <c r="I83">
        <v>0</v>
      </c>
      <c r="J83" s="168">
        <v>2</v>
      </c>
      <c r="K83" t="s">
        <v>301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1</v>
      </c>
      <c r="AN83">
        <v>1</v>
      </c>
      <c r="AO83">
        <v>0</v>
      </c>
      <c r="AP83">
        <v>0</v>
      </c>
      <c r="BA83" t="s">
        <v>716</v>
      </c>
    </row>
    <row r="84" spans="1:53" x14ac:dyDescent="0.3">
      <c r="A84" t="s">
        <v>312</v>
      </c>
      <c r="B84" t="s">
        <v>718</v>
      </c>
      <c r="C84" t="s">
        <v>228</v>
      </c>
      <c r="D84">
        <v>0.93954315824660339</v>
      </c>
      <c r="E84">
        <v>0</v>
      </c>
      <c r="F84">
        <v>0.8</v>
      </c>
      <c r="G84">
        <v>2</v>
      </c>
      <c r="H84">
        <v>0</v>
      </c>
      <c r="I84">
        <v>0</v>
      </c>
      <c r="J84" s="168">
        <v>2</v>
      </c>
      <c r="K84" t="s">
        <v>301</v>
      </c>
      <c r="L84">
        <v>1</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1</v>
      </c>
      <c r="AN84">
        <v>1</v>
      </c>
      <c r="AO84">
        <v>0</v>
      </c>
      <c r="AP84">
        <v>0</v>
      </c>
      <c r="BA84" t="s">
        <v>720</v>
      </c>
    </row>
    <row r="85" spans="1:53" x14ac:dyDescent="0.3">
      <c r="A85" t="s">
        <v>312</v>
      </c>
      <c r="B85" t="s">
        <v>721</v>
      </c>
      <c r="C85" t="s">
        <v>335</v>
      </c>
      <c r="D85">
        <v>0.20499982006089523</v>
      </c>
      <c r="E85">
        <v>0</v>
      </c>
      <c r="F85">
        <v>0.8</v>
      </c>
      <c r="G85">
        <v>2</v>
      </c>
      <c r="H85">
        <v>0</v>
      </c>
      <c r="I85">
        <v>0</v>
      </c>
      <c r="J85" s="168">
        <v>2</v>
      </c>
      <c r="K85" t="s">
        <v>301</v>
      </c>
      <c r="L85">
        <v>1</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1</v>
      </c>
      <c r="AN85">
        <v>1</v>
      </c>
      <c r="AO85">
        <v>0</v>
      </c>
      <c r="AP85">
        <v>0</v>
      </c>
      <c r="BA85" t="s">
        <v>723</v>
      </c>
    </row>
    <row r="86" spans="1:53" x14ac:dyDescent="0.3">
      <c r="A86" t="s">
        <v>312</v>
      </c>
      <c r="B86" t="s">
        <v>724</v>
      </c>
      <c r="C86" t="s">
        <v>335</v>
      </c>
      <c r="D86">
        <v>0.28410548842463429</v>
      </c>
      <c r="E86">
        <v>0</v>
      </c>
      <c r="F86">
        <v>0.8</v>
      </c>
      <c r="G86">
        <v>2</v>
      </c>
      <c r="H86">
        <v>0</v>
      </c>
      <c r="I86">
        <v>0</v>
      </c>
      <c r="J86" s="168">
        <v>2</v>
      </c>
      <c r="K86" t="s">
        <v>301</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1</v>
      </c>
      <c r="AN86">
        <v>1</v>
      </c>
      <c r="AO86">
        <v>0</v>
      </c>
      <c r="AP86">
        <v>0</v>
      </c>
      <c r="BA86" t="s">
        <v>726</v>
      </c>
    </row>
    <row r="87" spans="1:53" x14ac:dyDescent="0.3">
      <c r="A87" t="s">
        <v>312</v>
      </c>
      <c r="B87" t="s">
        <v>728</v>
      </c>
      <c r="C87" t="s">
        <v>228</v>
      </c>
      <c r="D87">
        <v>0.57343724179896116</v>
      </c>
      <c r="E87">
        <v>0</v>
      </c>
      <c r="F87">
        <v>0.8</v>
      </c>
      <c r="G87">
        <v>2</v>
      </c>
      <c r="H87">
        <v>0</v>
      </c>
      <c r="I87">
        <v>0</v>
      </c>
      <c r="J87" s="168">
        <v>2</v>
      </c>
      <c r="K87" t="s">
        <v>301</v>
      </c>
      <c r="L87">
        <v>1</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1</v>
      </c>
      <c r="AO87">
        <v>0</v>
      </c>
      <c r="AP87">
        <v>0</v>
      </c>
      <c r="BA87" t="s">
        <v>730</v>
      </c>
    </row>
    <row r="88" spans="1:53" x14ac:dyDescent="0.3">
      <c r="A88" t="s">
        <v>312</v>
      </c>
      <c r="B88" t="s">
        <v>731</v>
      </c>
      <c r="C88" t="s">
        <v>335</v>
      </c>
      <c r="D88">
        <v>0.29778888945862253</v>
      </c>
      <c r="E88">
        <v>0</v>
      </c>
      <c r="F88">
        <v>0.8</v>
      </c>
      <c r="G88">
        <v>2</v>
      </c>
      <c r="H88">
        <v>0</v>
      </c>
      <c r="I88">
        <v>0</v>
      </c>
      <c r="J88" s="168">
        <v>2</v>
      </c>
      <c r="K88" t="s">
        <v>301</v>
      </c>
      <c r="L88">
        <v>1</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1</v>
      </c>
      <c r="AN88">
        <v>1</v>
      </c>
      <c r="AO88">
        <v>0</v>
      </c>
      <c r="AP88">
        <v>0</v>
      </c>
      <c r="BA88" t="s">
        <v>732</v>
      </c>
    </row>
    <row r="89" spans="1:53" x14ac:dyDescent="0.3">
      <c r="A89" t="s">
        <v>312</v>
      </c>
      <c r="B89" t="s">
        <v>735</v>
      </c>
      <c r="C89" t="s">
        <v>315</v>
      </c>
      <c r="D89">
        <v>1.1240676158474634</v>
      </c>
      <c r="E89">
        <v>0</v>
      </c>
      <c r="F89">
        <v>0.8</v>
      </c>
      <c r="G89">
        <v>2</v>
      </c>
      <c r="H89">
        <v>0</v>
      </c>
      <c r="I89">
        <v>0</v>
      </c>
      <c r="J89" s="168">
        <v>2</v>
      </c>
      <c r="K89" t="s">
        <v>301</v>
      </c>
      <c r="L89">
        <v>1</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1</v>
      </c>
      <c r="AN89">
        <v>1</v>
      </c>
      <c r="AO89">
        <v>0</v>
      </c>
      <c r="AP89">
        <v>0</v>
      </c>
      <c r="BA89" t="s">
        <v>736</v>
      </c>
    </row>
    <row r="90" spans="1:53" x14ac:dyDescent="0.3">
      <c r="A90" t="s">
        <v>317</v>
      </c>
      <c r="B90" t="s">
        <v>744</v>
      </c>
      <c r="C90" t="s">
        <v>299</v>
      </c>
      <c r="D90">
        <v>1.2000004464003347</v>
      </c>
      <c r="E90">
        <v>0</v>
      </c>
      <c r="F90">
        <v>1.4</v>
      </c>
      <c r="G90">
        <v>2.35</v>
      </c>
      <c r="H90">
        <v>1.1599999999999999</v>
      </c>
      <c r="I90">
        <v>2.1100000000000003</v>
      </c>
      <c r="J90">
        <v>0</v>
      </c>
      <c r="K90" t="s">
        <v>318</v>
      </c>
      <c r="L90">
        <v>1</v>
      </c>
      <c r="M90">
        <v>0.5</v>
      </c>
      <c r="N90">
        <v>0</v>
      </c>
      <c r="O90">
        <v>0</v>
      </c>
      <c r="P90">
        <v>0</v>
      </c>
      <c r="Q90">
        <v>0</v>
      </c>
      <c r="R90">
        <v>0</v>
      </c>
      <c r="S90">
        <v>0</v>
      </c>
      <c r="T90">
        <v>0</v>
      </c>
      <c r="U90">
        <v>0</v>
      </c>
      <c r="V90">
        <v>0.9</v>
      </c>
      <c r="W90">
        <v>0.04</v>
      </c>
      <c r="X90" s="168">
        <v>0.1</v>
      </c>
      <c r="Y90">
        <v>0.04</v>
      </c>
      <c r="Z90">
        <v>0.04</v>
      </c>
      <c r="AA90">
        <v>17</v>
      </c>
      <c r="AB90">
        <v>0</v>
      </c>
      <c r="AC90">
        <v>0</v>
      </c>
      <c r="AD90">
        <v>0</v>
      </c>
      <c r="AE90">
        <v>0</v>
      </c>
      <c r="AF90">
        <v>0</v>
      </c>
      <c r="AG90">
        <v>0</v>
      </c>
      <c r="AH90">
        <v>0</v>
      </c>
      <c r="AI90">
        <v>0</v>
      </c>
      <c r="AJ90">
        <v>0</v>
      </c>
      <c r="AK90">
        <v>0</v>
      </c>
      <c r="AL90">
        <v>0</v>
      </c>
      <c r="AM90">
        <v>11</v>
      </c>
      <c r="AN90">
        <v>1</v>
      </c>
      <c r="AO90" s="168">
        <v>0.65</v>
      </c>
      <c r="AP90" s="168">
        <v>0.65</v>
      </c>
      <c r="AQ90" s="168"/>
      <c r="AR90" s="168"/>
      <c r="AS90" s="168"/>
      <c r="AT90" s="168"/>
      <c r="AU90" s="168"/>
      <c r="AV90" s="168"/>
      <c r="AW90" s="168"/>
      <c r="AX90" s="168"/>
      <c r="AY90" s="168"/>
      <c r="AZ90" s="168"/>
      <c r="BA90" t="s">
        <v>745</v>
      </c>
    </row>
    <row r="91" spans="1:53" x14ac:dyDescent="0.3">
      <c r="A91" t="s">
        <v>317</v>
      </c>
      <c r="B91" t="s">
        <v>744</v>
      </c>
      <c r="C91" t="s">
        <v>299</v>
      </c>
      <c r="D91">
        <v>1.2000004464003347</v>
      </c>
      <c r="E91">
        <v>0</v>
      </c>
      <c r="F91">
        <v>1.4</v>
      </c>
      <c r="G91">
        <v>2.35</v>
      </c>
      <c r="H91">
        <v>1.1599999999999999</v>
      </c>
      <c r="I91">
        <v>2.1100000000000003</v>
      </c>
      <c r="J91">
        <v>0</v>
      </c>
      <c r="K91" t="s">
        <v>318</v>
      </c>
      <c r="L91">
        <v>1</v>
      </c>
      <c r="M91">
        <v>0.5</v>
      </c>
      <c r="N91">
        <v>0</v>
      </c>
      <c r="O91">
        <v>0</v>
      </c>
      <c r="P91">
        <v>0</v>
      </c>
      <c r="Q91">
        <v>0</v>
      </c>
      <c r="R91">
        <v>0</v>
      </c>
      <c r="S91">
        <v>0</v>
      </c>
      <c r="T91">
        <v>0</v>
      </c>
      <c r="U91">
        <v>0</v>
      </c>
      <c r="V91">
        <v>0.9</v>
      </c>
      <c r="W91">
        <v>0.04</v>
      </c>
      <c r="X91" s="168">
        <v>0.1</v>
      </c>
      <c r="Y91">
        <v>0.04</v>
      </c>
      <c r="Z91">
        <v>0.04</v>
      </c>
      <c r="AA91">
        <v>17</v>
      </c>
      <c r="AB91">
        <v>0</v>
      </c>
      <c r="AC91">
        <v>0</v>
      </c>
      <c r="AD91">
        <v>0</v>
      </c>
      <c r="AE91">
        <v>0</v>
      </c>
      <c r="AF91">
        <v>0</v>
      </c>
      <c r="AG91">
        <v>0</v>
      </c>
      <c r="AH91">
        <v>0</v>
      </c>
      <c r="AI91">
        <v>0</v>
      </c>
      <c r="AJ91">
        <v>0</v>
      </c>
      <c r="AK91">
        <v>0</v>
      </c>
      <c r="AL91">
        <v>0</v>
      </c>
      <c r="AM91">
        <v>1</v>
      </c>
      <c r="AN91">
        <v>2</v>
      </c>
      <c r="AO91" s="168">
        <v>0.65</v>
      </c>
      <c r="AP91" s="168">
        <v>0.65</v>
      </c>
      <c r="AQ91" s="168">
        <v>0.65</v>
      </c>
      <c r="AR91" s="168">
        <v>0.65</v>
      </c>
      <c r="AS91" s="168">
        <v>0.75</v>
      </c>
      <c r="AT91" s="168">
        <v>0.75</v>
      </c>
      <c r="AU91" s="168">
        <v>0.75</v>
      </c>
      <c r="AV91" s="168">
        <v>0.75</v>
      </c>
      <c r="AW91" s="168">
        <v>0.75</v>
      </c>
      <c r="AX91" s="168">
        <v>0.65</v>
      </c>
      <c r="AY91" s="168">
        <v>0.65</v>
      </c>
      <c r="AZ91" s="168">
        <v>0.65</v>
      </c>
      <c r="BA91" t="s">
        <v>745</v>
      </c>
    </row>
    <row r="92" spans="1:53" x14ac:dyDescent="0.3">
      <c r="A92" t="s">
        <v>312</v>
      </c>
      <c r="B92" t="s">
        <v>753</v>
      </c>
      <c r="C92" t="s">
        <v>228</v>
      </c>
      <c r="D92">
        <v>0.75102908287562331</v>
      </c>
      <c r="E92">
        <v>0</v>
      </c>
      <c r="F92">
        <v>0.8</v>
      </c>
      <c r="G92">
        <v>2</v>
      </c>
      <c r="H92">
        <v>0</v>
      </c>
      <c r="I92">
        <v>0</v>
      </c>
      <c r="J92" s="168">
        <v>2</v>
      </c>
      <c r="K92" t="s">
        <v>301</v>
      </c>
      <c r="L92">
        <v>1</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1</v>
      </c>
      <c r="AN92">
        <v>1</v>
      </c>
      <c r="AO92">
        <v>0</v>
      </c>
      <c r="AP92">
        <v>0</v>
      </c>
      <c r="BA92" t="s">
        <v>754</v>
      </c>
    </row>
    <row r="93" spans="1:53" x14ac:dyDescent="0.3">
      <c r="A93" t="s">
        <v>312</v>
      </c>
      <c r="B93" t="s">
        <v>759</v>
      </c>
      <c r="C93" t="s">
        <v>299</v>
      </c>
      <c r="D93">
        <v>1.1240676158474634</v>
      </c>
      <c r="E93">
        <v>0</v>
      </c>
      <c r="F93">
        <v>0.8</v>
      </c>
      <c r="G93">
        <v>2</v>
      </c>
      <c r="H93">
        <v>0</v>
      </c>
      <c r="I93">
        <v>0</v>
      </c>
      <c r="J93" s="168">
        <v>2</v>
      </c>
      <c r="K93" t="s">
        <v>301</v>
      </c>
      <c r="L93">
        <v>1</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1</v>
      </c>
      <c r="AN93">
        <v>1</v>
      </c>
      <c r="AO93">
        <v>0</v>
      </c>
      <c r="AP93">
        <v>0</v>
      </c>
      <c r="BA93" t="s">
        <v>760</v>
      </c>
    </row>
    <row r="94" spans="1:53" x14ac:dyDescent="0.3">
      <c r="A94" t="s">
        <v>312</v>
      </c>
      <c r="B94" t="s">
        <v>764</v>
      </c>
      <c r="C94" t="s">
        <v>315</v>
      </c>
      <c r="D94">
        <v>0.34842396943953186</v>
      </c>
      <c r="E94">
        <v>0</v>
      </c>
      <c r="F94">
        <v>1.1399999999999999</v>
      </c>
      <c r="G94">
        <v>2.12</v>
      </c>
      <c r="H94">
        <v>0</v>
      </c>
      <c r="I94">
        <v>0</v>
      </c>
      <c r="J94" s="168">
        <v>2</v>
      </c>
      <c r="K94" t="s">
        <v>316</v>
      </c>
      <c r="L94">
        <v>1</v>
      </c>
      <c r="M94">
        <v>0.5</v>
      </c>
      <c r="N94">
        <v>0</v>
      </c>
      <c r="O94">
        <v>0</v>
      </c>
      <c r="P94">
        <v>0</v>
      </c>
      <c r="Q94">
        <v>0</v>
      </c>
      <c r="R94">
        <v>0</v>
      </c>
      <c r="S94">
        <v>0</v>
      </c>
      <c r="T94">
        <v>0</v>
      </c>
      <c r="U94">
        <v>0</v>
      </c>
      <c r="V94">
        <v>0</v>
      </c>
      <c r="W94">
        <v>0</v>
      </c>
      <c r="X94">
        <v>0</v>
      </c>
      <c r="Y94">
        <v>0</v>
      </c>
      <c r="Z94">
        <v>0</v>
      </c>
      <c r="AA94">
        <v>0</v>
      </c>
      <c r="AB94">
        <v>2</v>
      </c>
      <c r="AC94">
        <v>0</v>
      </c>
      <c r="AD94">
        <v>0</v>
      </c>
      <c r="AE94">
        <v>0</v>
      </c>
      <c r="AF94">
        <v>0</v>
      </c>
      <c r="AG94">
        <v>0</v>
      </c>
      <c r="AH94">
        <v>0</v>
      </c>
      <c r="AI94">
        <v>0</v>
      </c>
      <c r="AJ94">
        <v>0</v>
      </c>
      <c r="AK94">
        <v>0</v>
      </c>
      <c r="AL94">
        <v>0</v>
      </c>
      <c r="AM94">
        <v>1</v>
      </c>
      <c r="AN94">
        <v>1</v>
      </c>
      <c r="AO94">
        <v>0</v>
      </c>
      <c r="AP94">
        <v>0</v>
      </c>
      <c r="BA94" t="s">
        <v>765</v>
      </c>
    </row>
    <row r="95" spans="1:53" x14ac:dyDescent="0.3">
      <c r="A95" t="s">
        <v>312</v>
      </c>
      <c r="B95" t="s">
        <v>768</v>
      </c>
      <c r="C95" t="s">
        <v>228</v>
      </c>
      <c r="D95">
        <v>0.5514377258059161</v>
      </c>
      <c r="E95">
        <v>0</v>
      </c>
      <c r="F95">
        <v>0.8</v>
      </c>
      <c r="G95">
        <v>2</v>
      </c>
      <c r="H95">
        <v>0</v>
      </c>
      <c r="I95">
        <v>0</v>
      </c>
      <c r="J95" s="168">
        <v>2</v>
      </c>
      <c r="K95" t="s">
        <v>316</v>
      </c>
      <c r="L95">
        <v>1</v>
      </c>
      <c r="M95">
        <v>0.5</v>
      </c>
      <c r="N95">
        <v>0</v>
      </c>
      <c r="O95">
        <v>0</v>
      </c>
      <c r="P95">
        <v>0</v>
      </c>
      <c r="Q95">
        <v>0</v>
      </c>
      <c r="R95">
        <v>0</v>
      </c>
      <c r="S95">
        <v>0</v>
      </c>
      <c r="T95">
        <v>0</v>
      </c>
      <c r="U95">
        <v>0</v>
      </c>
      <c r="V95">
        <v>0</v>
      </c>
      <c r="W95">
        <v>0</v>
      </c>
      <c r="X95">
        <v>0</v>
      </c>
      <c r="Y95">
        <v>0</v>
      </c>
      <c r="Z95">
        <v>0</v>
      </c>
      <c r="AA95">
        <v>0</v>
      </c>
      <c r="AB95">
        <v>2</v>
      </c>
      <c r="AC95">
        <v>0</v>
      </c>
      <c r="AD95">
        <v>0</v>
      </c>
      <c r="AE95">
        <v>0</v>
      </c>
      <c r="AF95">
        <v>0</v>
      </c>
      <c r="AG95">
        <v>0</v>
      </c>
      <c r="AH95">
        <v>0</v>
      </c>
      <c r="AI95">
        <v>0</v>
      </c>
      <c r="AJ95">
        <v>0</v>
      </c>
      <c r="AK95">
        <v>0</v>
      </c>
      <c r="AL95">
        <v>0</v>
      </c>
      <c r="AM95">
        <v>1</v>
      </c>
      <c r="AN95">
        <v>1</v>
      </c>
      <c r="AO95">
        <v>0</v>
      </c>
      <c r="AP95">
        <v>0</v>
      </c>
      <c r="BA95" t="s">
        <v>769</v>
      </c>
    </row>
    <row r="96" spans="1:53" x14ac:dyDescent="0.3">
      <c r="A96" t="s">
        <v>312</v>
      </c>
      <c r="B96" t="s">
        <v>770</v>
      </c>
      <c r="C96" t="s">
        <v>228</v>
      </c>
      <c r="D96">
        <v>0.85185878715958441</v>
      </c>
      <c r="E96">
        <v>0</v>
      </c>
      <c r="F96">
        <v>0.8</v>
      </c>
      <c r="G96">
        <v>2</v>
      </c>
      <c r="H96">
        <v>0</v>
      </c>
      <c r="I96">
        <v>0</v>
      </c>
      <c r="J96" s="168">
        <v>2</v>
      </c>
      <c r="K96" t="s">
        <v>301</v>
      </c>
      <c r="L96">
        <v>1</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1</v>
      </c>
      <c r="AN96">
        <v>1</v>
      </c>
      <c r="AO96">
        <v>0</v>
      </c>
      <c r="AP96">
        <v>0</v>
      </c>
      <c r="BA96" t="s">
        <v>771</v>
      </c>
    </row>
    <row r="97" spans="1:53" x14ac:dyDescent="0.3">
      <c r="A97" t="s">
        <v>312</v>
      </c>
      <c r="B97" t="s">
        <v>776</v>
      </c>
      <c r="C97" t="s">
        <v>335</v>
      </c>
      <c r="D97">
        <v>0.78506368165200457</v>
      </c>
      <c r="E97">
        <v>0</v>
      </c>
      <c r="F97">
        <v>0.8</v>
      </c>
      <c r="G97">
        <v>2</v>
      </c>
      <c r="H97">
        <v>0</v>
      </c>
      <c r="I97">
        <v>0</v>
      </c>
      <c r="J97" s="168">
        <v>2</v>
      </c>
      <c r="K97" t="s">
        <v>301</v>
      </c>
      <c r="L97">
        <v>1</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1</v>
      </c>
      <c r="AN97">
        <v>1</v>
      </c>
      <c r="AO97">
        <v>0</v>
      </c>
      <c r="AP97">
        <v>0</v>
      </c>
      <c r="BA97" t="s">
        <v>777</v>
      </c>
    </row>
    <row r="98" spans="1:53" x14ac:dyDescent="0.3">
      <c r="A98" t="s">
        <v>317</v>
      </c>
      <c r="B98" t="s">
        <v>779</v>
      </c>
      <c r="C98" t="s">
        <v>299</v>
      </c>
      <c r="D98">
        <v>1.7775146238999007</v>
      </c>
      <c r="E98">
        <v>0</v>
      </c>
      <c r="F98">
        <v>0.6</v>
      </c>
      <c r="G98">
        <v>2.35</v>
      </c>
      <c r="H98">
        <v>0.36</v>
      </c>
      <c r="I98">
        <v>2.1100000000000003</v>
      </c>
      <c r="J98">
        <v>0</v>
      </c>
      <c r="K98" t="s">
        <v>318</v>
      </c>
      <c r="L98">
        <v>1</v>
      </c>
      <c r="M98">
        <v>0.5</v>
      </c>
      <c r="N98">
        <v>0</v>
      </c>
      <c r="O98">
        <v>0</v>
      </c>
      <c r="P98">
        <v>0</v>
      </c>
      <c r="Q98">
        <v>0</v>
      </c>
      <c r="R98">
        <v>0</v>
      </c>
      <c r="S98">
        <v>0</v>
      </c>
      <c r="T98">
        <v>0</v>
      </c>
      <c r="U98">
        <v>0</v>
      </c>
      <c r="V98">
        <v>0.9</v>
      </c>
      <c r="W98">
        <v>0.04</v>
      </c>
      <c r="X98" s="168">
        <v>0.1</v>
      </c>
      <c r="Y98">
        <v>0.04</v>
      </c>
      <c r="Z98">
        <v>0.04</v>
      </c>
      <c r="AA98">
        <v>18</v>
      </c>
      <c r="AB98">
        <v>0</v>
      </c>
      <c r="AC98">
        <v>0</v>
      </c>
      <c r="AD98">
        <v>0</v>
      </c>
      <c r="AE98">
        <v>0</v>
      </c>
      <c r="AF98">
        <v>0</v>
      </c>
      <c r="AG98">
        <v>0</v>
      </c>
      <c r="AH98">
        <v>0</v>
      </c>
      <c r="AI98">
        <v>0</v>
      </c>
      <c r="AJ98">
        <v>0</v>
      </c>
      <c r="AK98">
        <v>0</v>
      </c>
      <c r="AL98">
        <v>0</v>
      </c>
      <c r="AM98">
        <v>12</v>
      </c>
      <c r="AN98">
        <v>1</v>
      </c>
      <c r="AO98" s="168">
        <v>0.65</v>
      </c>
      <c r="AP98" s="168">
        <v>0.65</v>
      </c>
      <c r="AQ98" s="168"/>
      <c r="AR98" s="168"/>
      <c r="AS98" s="168"/>
      <c r="AT98" s="168"/>
      <c r="AU98" s="168"/>
      <c r="AV98" s="168"/>
      <c r="AW98" s="168"/>
      <c r="AX98" s="168"/>
      <c r="AY98" s="168"/>
      <c r="AZ98" s="168"/>
      <c r="BA98" t="s">
        <v>780</v>
      </c>
    </row>
    <row r="99" spans="1:53" x14ac:dyDescent="0.3">
      <c r="A99" t="s">
        <v>317</v>
      </c>
      <c r="B99" t="s">
        <v>779</v>
      </c>
      <c r="C99" t="s">
        <v>299</v>
      </c>
      <c r="D99">
        <v>1.7775146238999007</v>
      </c>
      <c r="E99">
        <v>0</v>
      </c>
      <c r="F99">
        <v>0.6</v>
      </c>
      <c r="G99">
        <v>2.35</v>
      </c>
      <c r="H99">
        <v>0.36</v>
      </c>
      <c r="I99">
        <v>2.1100000000000003</v>
      </c>
      <c r="J99">
        <v>0</v>
      </c>
      <c r="K99" t="s">
        <v>318</v>
      </c>
      <c r="L99">
        <v>1</v>
      </c>
      <c r="M99">
        <v>0.5</v>
      </c>
      <c r="N99">
        <v>0</v>
      </c>
      <c r="O99">
        <v>0</v>
      </c>
      <c r="P99">
        <v>0</v>
      </c>
      <c r="Q99">
        <v>0</v>
      </c>
      <c r="R99">
        <v>0</v>
      </c>
      <c r="S99">
        <v>0</v>
      </c>
      <c r="T99">
        <v>0</v>
      </c>
      <c r="U99">
        <v>0</v>
      </c>
      <c r="V99">
        <v>0.9</v>
      </c>
      <c r="W99">
        <v>0.04</v>
      </c>
      <c r="X99" s="168">
        <v>0.1</v>
      </c>
      <c r="Y99">
        <v>0.04</v>
      </c>
      <c r="Z99">
        <v>0.04</v>
      </c>
      <c r="AA99">
        <v>18</v>
      </c>
      <c r="AB99">
        <v>0</v>
      </c>
      <c r="AC99">
        <v>0</v>
      </c>
      <c r="AD99">
        <v>0</v>
      </c>
      <c r="AE99">
        <v>0</v>
      </c>
      <c r="AF99">
        <v>0</v>
      </c>
      <c r="AG99">
        <v>0</v>
      </c>
      <c r="AH99">
        <v>0</v>
      </c>
      <c r="AI99">
        <v>0</v>
      </c>
      <c r="AJ99">
        <v>0</v>
      </c>
      <c r="AK99">
        <v>0</v>
      </c>
      <c r="AL99">
        <v>0</v>
      </c>
      <c r="AM99">
        <v>1</v>
      </c>
      <c r="AN99">
        <v>2</v>
      </c>
      <c r="AO99" s="168">
        <v>0.65</v>
      </c>
      <c r="AP99" s="168">
        <v>0.65</v>
      </c>
      <c r="AQ99" s="168">
        <v>0.65</v>
      </c>
      <c r="AR99" s="168">
        <v>0.65</v>
      </c>
      <c r="AS99" s="168">
        <v>0.75</v>
      </c>
      <c r="AT99" s="168">
        <v>0.75</v>
      </c>
      <c r="AU99" s="168">
        <v>0.75</v>
      </c>
      <c r="AV99" s="168">
        <v>0.75</v>
      </c>
      <c r="AW99" s="168">
        <v>0.75</v>
      </c>
      <c r="AX99" s="168">
        <v>0.65</v>
      </c>
      <c r="AY99" s="168">
        <v>0.65</v>
      </c>
      <c r="AZ99" s="168">
        <v>0.65</v>
      </c>
      <c r="BA99" t="s">
        <v>780</v>
      </c>
    </row>
    <row r="100" spans="1:53" x14ac:dyDescent="0.3">
      <c r="A100" t="s">
        <v>312</v>
      </c>
      <c r="B100" t="s">
        <v>785</v>
      </c>
      <c r="C100" t="s">
        <v>335</v>
      </c>
      <c r="D100">
        <v>0.85185878715958441</v>
      </c>
      <c r="E100">
        <v>0</v>
      </c>
      <c r="F100">
        <v>0.8</v>
      </c>
      <c r="G100">
        <v>2</v>
      </c>
      <c r="H100">
        <v>0</v>
      </c>
      <c r="I100">
        <v>0</v>
      </c>
      <c r="J100" s="168">
        <v>2</v>
      </c>
      <c r="K100" t="s">
        <v>301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1</v>
      </c>
      <c r="AO100">
        <v>0</v>
      </c>
      <c r="AP100">
        <v>0</v>
      </c>
      <c r="BA100" t="s">
        <v>786</v>
      </c>
    </row>
    <row r="101" spans="1:53" x14ac:dyDescent="0.3">
      <c r="A101" t="s">
        <v>312</v>
      </c>
      <c r="B101" t="s">
        <v>792</v>
      </c>
      <c r="C101" t="s">
        <v>299</v>
      </c>
      <c r="D101">
        <v>0.37781578006748212</v>
      </c>
      <c r="E101">
        <v>0</v>
      </c>
      <c r="F101">
        <v>0.8</v>
      </c>
      <c r="G101">
        <v>2</v>
      </c>
      <c r="H101">
        <v>0</v>
      </c>
      <c r="I101">
        <v>0</v>
      </c>
      <c r="J101" s="168">
        <v>2</v>
      </c>
      <c r="K101" t="s">
        <v>301</v>
      </c>
      <c r="L101">
        <v>1</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1</v>
      </c>
      <c r="AO101">
        <v>0</v>
      </c>
      <c r="AP101">
        <v>0</v>
      </c>
      <c r="BA101" t="s">
        <v>793</v>
      </c>
    </row>
    <row r="102" spans="1:53" x14ac:dyDescent="0.3">
      <c r="A102" t="s">
        <v>312</v>
      </c>
      <c r="B102" t="s">
        <v>796</v>
      </c>
      <c r="C102" t="s">
        <v>315</v>
      </c>
      <c r="D102">
        <v>0.45525937184862214</v>
      </c>
      <c r="E102">
        <v>0</v>
      </c>
      <c r="F102">
        <v>1.1399999999999999</v>
      </c>
      <c r="G102">
        <v>2.12</v>
      </c>
      <c r="H102">
        <v>0</v>
      </c>
      <c r="I102">
        <v>0</v>
      </c>
      <c r="J102" s="168">
        <v>2</v>
      </c>
      <c r="K102" t="s">
        <v>316</v>
      </c>
      <c r="L102">
        <v>1</v>
      </c>
      <c r="M102">
        <v>0.5</v>
      </c>
      <c r="N102">
        <v>0</v>
      </c>
      <c r="O102">
        <v>0</v>
      </c>
      <c r="P102">
        <v>0</v>
      </c>
      <c r="Q102">
        <v>0</v>
      </c>
      <c r="R102">
        <v>0</v>
      </c>
      <c r="S102">
        <v>0</v>
      </c>
      <c r="T102">
        <v>0</v>
      </c>
      <c r="U102">
        <v>0</v>
      </c>
      <c r="V102">
        <v>0</v>
      </c>
      <c r="W102">
        <v>0</v>
      </c>
      <c r="X102">
        <v>0</v>
      </c>
      <c r="Y102">
        <v>0</v>
      </c>
      <c r="Z102">
        <v>0</v>
      </c>
      <c r="AA102">
        <v>0</v>
      </c>
      <c r="AB102">
        <v>2</v>
      </c>
      <c r="AC102">
        <v>0</v>
      </c>
      <c r="AD102">
        <v>0</v>
      </c>
      <c r="AE102">
        <v>0</v>
      </c>
      <c r="AF102">
        <v>0</v>
      </c>
      <c r="AG102">
        <v>0</v>
      </c>
      <c r="AH102">
        <v>0</v>
      </c>
      <c r="AI102">
        <v>0</v>
      </c>
      <c r="AJ102">
        <v>0</v>
      </c>
      <c r="AK102">
        <v>0</v>
      </c>
      <c r="AL102">
        <v>0</v>
      </c>
      <c r="AM102">
        <v>1</v>
      </c>
      <c r="AN102">
        <v>1</v>
      </c>
      <c r="AO102">
        <v>0</v>
      </c>
      <c r="AP102">
        <v>0</v>
      </c>
      <c r="BA102" t="s">
        <v>797</v>
      </c>
    </row>
    <row r="103" spans="1:53" x14ac:dyDescent="0.3">
      <c r="A103" t="s">
        <v>312</v>
      </c>
      <c r="B103" t="s">
        <v>800</v>
      </c>
      <c r="C103" t="s">
        <v>315</v>
      </c>
      <c r="D103">
        <v>0.11955417223166995</v>
      </c>
      <c r="E103">
        <v>0</v>
      </c>
      <c r="F103">
        <v>1.79</v>
      </c>
      <c r="G103">
        <v>2.81</v>
      </c>
      <c r="H103">
        <v>0</v>
      </c>
      <c r="I103">
        <v>0</v>
      </c>
      <c r="J103" s="168">
        <v>2</v>
      </c>
      <c r="K103" t="s">
        <v>301</v>
      </c>
      <c r="L103">
        <v>1</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2</v>
      </c>
      <c r="AN103">
        <v>1</v>
      </c>
      <c r="AO103">
        <v>0</v>
      </c>
      <c r="AP103">
        <v>0</v>
      </c>
      <c r="BA103" t="s">
        <v>801</v>
      </c>
    </row>
    <row r="104" spans="1:53" x14ac:dyDescent="0.3">
      <c r="A104" t="s">
        <v>312</v>
      </c>
      <c r="B104" t="s">
        <v>804</v>
      </c>
      <c r="C104" t="s">
        <v>335</v>
      </c>
      <c r="D104">
        <v>0.22965382845709226</v>
      </c>
      <c r="E104">
        <v>0</v>
      </c>
      <c r="F104">
        <v>0.8</v>
      </c>
      <c r="G104">
        <v>2</v>
      </c>
      <c r="H104">
        <v>0</v>
      </c>
      <c r="I104">
        <v>0</v>
      </c>
      <c r="J104" s="168">
        <v>2</v>
      </c>
      <c r="K104" t="s">
        <v>301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1</v>
      </c>
      <c r="AN104">
        <v>1</v>
      </c>
      <c r="AO104">
        <v>0</v>
      </c>
      <c r="AP104">
        <v>0</v>
      </c>
      <c r="BA104" t="s">
        <v>806</v>
      </c>
    </row>
    <row r="105" spans="1:53" x14ac:dyDescent="0.3">
      <c r="A105" t="s">
        <v>317</v>
      </c>
      <c r="B105" t="s">
        <v>809</v>
      </c>
      <c r="C105" t="s">
        <v>299</v>
      </c>
      <c r="D105">
        <v>3.9243165642348488</v>
      </c>
      <c r="E105">
        <v>0.1</v>
      </c>
      <c r="F105">
        <v>1.2</v>
      </c>
      <c r="G105">
        <v>2.35</v>
      </c>
      <c r="H105">
        <v>0.96</v>
      </c>
      <c r="I105">
        <v>2.1100000000000003</v>
      </c>
      <c r="J105">
        <v>0</v>
      </c>
      <c r="K105" t="s">
        <v>318</v>
      </c>
      <c r="L105">
        <v>1</v>
      </c>
      <c r="M105">
        <v>0.5</v>
      </c>
      <c r="N105">
        <v>0</v>
      </c>
      <c r="O105">
        <v>0</v>
      </c>
      <c r="P105">
        <v>0</v>
      </c>
      <c r="Q105">
        <v>0</v>
      </c>
      <c r="R105">
        <v>0</v>
      </c>
      <c r="S105">
        <v>0</v>
      </c>
      <c r="T105">
        <v>0</v>
      </c>
      <c r="U105">
        <v>0</v>
      </c>
      <c r="V105">
        <v>0.9</v>
      </c>
      <c r="W105">
        <v>0.04</v>
      </c>
      <c r="X105" s="168">
        <v>0.1</v>
      </c>
      <c r="Y105">
        <v>0.04</v>
      </c>
      <c r="Z105">
        <v>0.04</v>
      </c>
      <c r="AA105">
        <v>15</v>
      </c>
      <c r="AB105">
        <v>0</v>
      </c>
      <c r="AC105">
        <v>0</v>
      </c>
      <c r="AD105">
        <v>0</v>
      </c>
      <c r="AE105">
        <v>0</v>
      </c>
      <c r="AF105">
        <v>0</v>
      </c>
      <c r="AG105">
        <v>0</v>
      </c>
      <c r="AH105">
        <v>0</v>
      </c>
      <c r="AI105">
        <v>0</v>
      </c>
      <c r="AJ105">
        <v>0</v>
      </c>
      <c r="AK105">
        <v>0</v>
      </c>
      <c r="AL105">
        <v>0</v>
      </c>
      <c r="AM105">
        <v>9</v>
      </c>
      <c r="AN105">
        <v>1</v>
      </c>
      <c r="AO105" s="168">
        <v>0.65</v>
      </c>
      <c r="AP105" s="168">
        <v>0.65</v>
      </c>
      <c r="AQ105" s="168"/>
      <c r="AR105" s="168"/>
      <c r="AS105" s="168"/>
      <c r="AT105" s="168"/>
      <c r="AU105" s="168"/>
      <c r="AV105" s="168"/>
      <c r="AW105" s="168"/>
      <c r="AX105" s="168"/>
      <c r="AY105" s="168"/>
      <c r="AZ105" s="168"/>
      <c r="BA105" t="s">
        <v>810</v>
      </c>
    </row>
    <row r="106" spans="1:53" x14ac:dyDescent="0.3">
      <c r="A106" t="s">
        <v>317</v>
      </c>
      <c r="B106" t="s">
        <v>809</v>
      </c>
      <c r="C106" t="s">
        <v>299</v>
      </c>
      <c r="D106">
        <v>6.5469324946310561</v>
      </c>
      <c r="E106">
        <v>0.1</v>
      </c>
      <c r="F106">
        <v>1.8</v>
      </c>
      <c r="G106">
        <v>2.35</v>
      </c>
      <c r="H106">
        <v>1.56</v>
      </c>
      <c r="I106">
        <v>2.1100000000000003</v>
      </c>
      <c r="J106">
        <v>0</v>
      </c>
      <c r="K106" t="s">
        <v>318</v>
      </c>
      <c r="L106">
        <v>1</v>
      </c>
      <c r="M106">
        <v>0.5</v>
      </c>
      <c r="N106">
        <v>0</v>
      </c>
      <c r="O106">
        <v>0</v>
      </c>
      <c r="P106">
        <v>0</v>
      </c>
      <c r="Q106">
        <v>0</v>
      </c>
      <c r="R106">
        <v>0</v>
      </c>
      <c r="S106">
        <v>0</v>
      </c>
      <c r="T106">
        <v>0</v>
      </c>
      <c r="U106">
        <v>0</v>
      </c>
      <c r="V106">
        <v>0.9</v>
      </c>
      <c r="W106">
        <v>0.04</v>
      </c>
      <c r="X106" s="168">
        <v>0.1</v>
      </c>
      <c r="Y106">
        <v>0.04</v>
      </c>
      <c r="Z106">
        <v>0.04</v>
      </c>
      <c r="AA106">
        <v>15</v>
      </c>
      <c r="AB106">
        <v>0</v>
      </c>
      <c r="AC106">
        <v>0</v>
      </c>
      <c r="AD106">
        <v>0</v>
      </c>
      <c r="AE106">
        <v>0</v>
      </c>
      <c r="AF106">
        <v>0</v>
      </c>
      <c r="AG106">
        <v>0</v>
      </c>
      <c r="AH106">
        <v>0</v>
      </c>
      <c r="AI106">
        <v>0</v>
      </c>
      <c r="AJ106">
        <v>0</v>
      </c>
      <c r="AK106">
        <v>0</v>
      </c>
      <c r="AL106">
        <v>0</v>
      </c>
      <c r="AM106">
        <v>1</v>
      </c>
      <c r="AN106">
        <v>2</v>
      </c>
      <c r="AO106" s="168">
        <v>0.65</v>
      </c>
      <c r="AP106" s="168">
        <v>0.65</v>
      </c>
      <c r="AQ106" s="168">
        <v>0.65</v>
      </c>
      <c r="AR106" s="168">
        <v>0.65</v>
      </c>
      <c r="AS106" s="168">
        <v>0.75</v>
      </c>
      <c r="AT106" s="168">
        <v>0.75</v>
      </c>
      <c r="AU106" s="168">
        <v>0.75</v>
      </c>
      <c r="AV106" s="168">
        <v>0.75</v>
      </c>
      <c r="AW106" s="168">
        <v>0.75</v>
      </c>
      <c r="AX106" s="168">
        <v>0.65</v>
      </c>
      <c r="AY106" s="168">
        <v>0.65</v>
      </c>
      <c r="AZ106" s="168">
        <v>0.65</v>
      </c>
      <c r="BA106" t="s">
        <v>810</v>
      </c>
    </row>
    <row r="107" spans="1:53" x14ac:dyDescent="0.3">
      <c r="A107" t="s">
        <v>317</v>
      </c>
      <c r="B107" t="s">
        <v>809</v>
      </c>
      <c r="C107" t="s">
        <v>299</v>
      </c>
      <c r="D107">
        <v>3.9243165642348488</v>
      </c>
      <c r="E107">
        <v>0.1</v>
      </c>
      <c r="F107">
        <v>1.2</v>
      </c>
      <c r="G107">
        <v>2.35</v>
      </c>
      <c r="H107">
        <v>0.96</v>
      </c>
      <c r="I107">
        <v>2.1100000000000003</v>
      </c>
      <c r="J107">
        <v>0</v>
      </c>
      <c r="K107" t="s">
        <v>318</v>
      </c>
      <c r="L107">
        <v>1</v>
      </c>
      <c r="M107">
        <v>0.5</v>
      </c>
      <c r="N107">
        <v>0</v>
      </c>
      <c r="O107">
        <v>0</v>
      </c>
      <c r="P107">
        <v>0</v>
      </c>
      <c r="Q107">
        <v>0</v>
      </c>
      <c r="R107">
        <v>0</v>
      </c>
      <c r="S107">
        <v>0</v>
      </c>
      <c r="T107">
        <v>0</v>
      </c>
      <c r="U107">
        <v>0</v>
      </c>
      <c r="V107">
        <v>0.9</v>
      </c>
      <c r="W107">
        <v>0.04</v>
      </c>
      <c r="X107" s="168">
        <v>0.1</v>
      </c>
      <c r="Y107">
        <v>0.04</v>
      </c>
      <c r="Z107">
        <v>0.04</v>
      </c>
      <c r="AA107">
        <v>15</v>
      </c>
      <c r="AB107">
        <v>0</v>
      </c>
      <c r="AC107">
        <v>0</v>
      </c>
      <c r="AD107">
        <v>0</v>
      </c>
      <c r="AE107">
        <v>0</v>
      </c>
      <c r="AF107">
        <v>0</v>
      </c>
      <c r="AG107">
        <v>0</v>
      </c>
      <c r="AH107">
        <v>0</v>
      </c>
      <c r="AI107">
        <v>0</v>
      </c>
      <c r="AJ107">
        <v>0</v>
      </c>
      <c r="AK107">
        <v>0</v>
      </c>
      <c r="AL107">
        <v>0</v>
      </c>
      <c r="AM107">
        <v>1</v>
      </c>
      <c r="AN107">
        <v>2</v>
      </c>
      <c r="AO107" s="168">
        <v>0.65</v>
      </c>
      <c r="AP107" s="168">
        <v>0.65</v>
      </c>
      <c r="AQ107" s="168">
        <v>0.65</v>
      </c>
      <c r="AR107" s="168">
        <v>0.65</v>
      </c>
      <c r="AS107" s="168">
        <v>0.75</v>
      </c>
      <c r="AT107" s="168">
        <v>0.75</v>
      </c>
      <c r="AU107" s="168">
        <v>0.75</v>
      </c>
      <c r="AV107" s="168">
        <v>0.75</v>
      </c>
      <c r="AW107" s="168">
        <v>0.75</v>
      </c>
      <c r="AX107" s="168">
        <v>0.65</v>
      </c>
      <c r="AY107" s="168">
        <v>0.65</v>
      </c>
      <c r="AZ107" s="168">
        <v>0.65</v>
      </c>
      <c r="BA107" t="s">
        <v>810</v>
      </c>
    </row>
    <row r="108" spans="1:53" x14ac:dyDescent="0.3">
      <c r="A108" t="s">
        <v>317</v>
      </c>
      <c r="B108" t="s">
        <v>811</v>
      </c>
      <c r="C108" t="s">
        <v>228</v>
      </c>
      <c r="D108">
        <v>1.7648514232965913</v>
      </c>
      <c r="E108">
        <v>0.1</v>
      </c>
      <c r="F108">
        <v>0.5</v>
      </c>
      <c r="G108">
        <v>2.35</v>
      </c>
      <c r="H108">
        <v>0.26</v>
      </c>
      <c r="I108">
        <v>2.1100000000000003</v>
      </c>
      <c r="J108">
        <v>0</v>
      </c>
      <c r="K108" t="s">
        <v>318</v>
      </c>
      <c r="L108">
        <v>1</v>
      </c>
      <c r="M108">
        <v>0.5</v>
      </c>
      <c r="N108">
        <v>0</v>
      </c>
      <c r="O108">
        <v>0</v>
      </c>
      <c r="P108">
        <v>0</v>
      </c>
      <c r="Q108">
        <v>0</v>
      </c>
      <c r="R108">
        <v>0</v>
      </c>
      <c r="S108">
        <v>0</v>
      </c>
      <c r="T108">
        <v>0</v>
      </c>
      <c r="U108">
        <v>0</v>
      </c>
      <c r="V108">
        <v>0.9</v>
      </c>
      <c r="W108">
        <v>0.04</v>
      </c>
      <c r="X108" s="168">
        <v>0.1</v>
      </c>
      <c r="Y108">
        <v>0.04</v>
      </c>
      <c r="Z108">
        <v>0.04</v>
      </c>
      <c r="AA108">
        <v>15</v>
      </c>
      <c r="AB108">
        <v>0</v>
      </c>
      <c r="AC108">
        <v>0</v>
      </c>
      <c r="AD108">
        <v>0</v>
      </c>
      <c r="AE108">
        <v>0</v>
      </c>
      <c r="AF108">
        <v>0</v>
      </c>
      <c r="AG108">
        <v>0</v>
      </c>
      <c r="AH108">
        <v>0</v>
      </c>
      <c r="AI108">
        <v>0</v>
      </c>
      <c r="AJ108">
        <v>0</v>
      </c>
      <c r="AK108">
        <v>0</v>
      </c>
      <c r="AL108">
        <v>0</v>
      </c>
      <c r="AM108">
        <v>1</v>
      </c>
      <c r="AN108">
        <v>1</v>
      </c>
      <c r="AO108" s="168">
        <v>0.65</v>
      </c>
      <c r="AP108" s="168">
        <v>0.65</v>
      </c>
      <c r="AQ108" s="168"/>
      <c r="AR108" s="168"/>
      <c r="AS108" s="168"/>
      <c r="AT108" s="168"/>
      <c r="AU108" s="168"/>
      <c r="AV108" s="168"/>
      <c r="AW108" s="168"/>
      <c r="AX108" s="168"/>
      <c r="AY108" s="168"/>
      <c r="AZ108" s="168"/>
      <c r="BA108" t="s">
        <v>812</v>
      </c>
    </row>
    <row r="109" spans="1:53" x14ac:dyDescent="0.3">
      <c r="A109" t="s">
        <v>317</v>
      </c>
      <c r="B109" t="s">
        <v>811</v>
      </c>
      <c r="C109" t="s">
        <v>228</v>
      </c>
      <c r="D109">
        <v>1.7648514232965913</v>
      </c>
      <c r="E109">
        <v>0.1</v>
      </c>
      <c r="F109">
        <v>0.5</v>
      </c>
      <c r="G109">
        <v>2.35</v>
      </c>
      <c r="H109">
        <v>0.26</v>
      </c>
      <c r="I109">
        <v>2.1100000000000003</v>
      </c>
      <c r="J109">
        <v>0</v>
      </c>
      <c r="K109" t="s">
        <v>318</v>
      </c>
      <c r="L109">
        <v>1</v>
      </c>
      <c r="M109">
        <v>0.5</v>
      </c>
      <c r="N109">
        <v>0</v>
      </c>
      <c r="O109">
        <v>0</v>
      </c>
      <c r="P109">
        <v>0</v>
      </c>
      <c r="Q109">
        <v>0</v>
      </c>
      <c r="R109">
        <v>0</v>
      </c>
      <c r="S109">
        <v>0</v>
      </c>
      <c r="T109">
        <v>0</v>
      </c>
      <c r="U109">
        <v>0</v>
      </c>
      <c r="V109">
        <v>0.9</v>
      </c>
      <c r="W109">
        <v>0.04</v>
      </c>
      <c r="X109" s="168">
        <v>0.1</v>
      </c>
      <c r="Y109">
        <v>0.04</v>
      </c>
      <c r="Z109">
        <v>0.04</v>
      </c>
      <c r="AA109">
        <v>15</v>
      </c>
      <c r="AB109">
        <v>0</v>
      </c>
      <c r="AC109">
        <v>0</v>
      </c>
      <c r="AD109">
        <v>0</v>
      </c>
      <c r="AE109">
        <v>0</v>
      </c>
      <c r="AF109">
        <v>0</v>
      </c>
      <c r="AG109">
        <v>0</v>
      </c>
      <c r="AH109">
        <v>0</v>
      </c>
      <c r="AI109">
        <v>0</v>
      </c>
      <c r="AJ109">
        <v>0</v>
      </c>
      <c r="AK109">
        <v>0</v>
      </c>
      <c r="AL109">
        <v>0</v>
      </c>
      <c r="AM109">
        <v>1</v>
      </c>
      <c r="AN109">
        <v>2</v>
      </c>
      <c r="AO109" s="168">
        <v>0.65</v>
      </c>
      <c r="AP109" s="168">
        <v>0.65</v>
      </c>
      <c r="AQ109" s="168">
        <v>0.65</v>
      </c>
      <c r="AR109" s="168">
        <v>0.65</v>
      </c>
      <c r="AS109" s="168">
        <v>0.75</v>
      </c>
      <c r="AT109" s="168">
        <v>0.75</v>
      </c>
      <c r="AU109" s="168">
        <v>0.75</v>
      </c>
      <c r="AV109" s="168">
        <v>0.75</v>
      </c>
      <c r="AW109" s="168">
        <v>0.75</v>
      </c>
      <c r="AX109" s="168">
        <v>0.65</v>
      </c>
      <c r="AY109" s="168">
        <v>0.65</v>
      </c>
      <c r="AZ109" s="168">
        <v>0.65</v>
      </c>
      <c r="BA109" t="s">
        <v>812</v>
      </c>
    </row>
    <row r="110" spans="1:53" x14ac:dyDescent="0.3">
      <c r="A110" t="s">
        <v>312</v>
      </c>
      <c r="B110" t="s">
        <v>817</v>
      </c>
      <c r="C110" t="s">
        <v>228</v>
      </c>
      <c r="D110">
        <v>0.22965382845709226</v>
      </c>
      <c r="E110">
        <v>0</v>
      </c>
      <c r="F110">
        <v>0.8</v>
      </c>
      <c r="G110">
        <v>2</v>
      </c>
      <c r="H110">
        <v>0</v>
      </c>
      <c r="I110">
        <v>0</v>
      </c>
      <c r="J110" s="168">
        <v>2</v>
      </c>
      <c r="K110" t="s">
        <v>301</v>
      </c>
      <c r="L110">
        <v>1</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1</v>
      </c>
      <c r="AN110">
        <v>1</v>
      </c>
      <c r="AO110">
        <v>0</v>
      </c>
      <c r="AP110">
        <v>0</v>
      </c>
      <c r="BA110" t="s">
        <v>818</v>
      </c>
    </row>
    <row r="111" spans="1:53" x14ac:dyDescent="0.3">
      <c r="A111" t="s">
        <v>312</v>
      </c>
      <c r="B111" t="s">
        <v>824</v>
      </c>
      <c r="C111" t="s">
        <v>335</v>
      </c>
      <c r="D111">
        <v>0.66045714827912927</v>
      </c>
      <c r="E111">
        <v>0</v>
      </c>
      <c r="F111">
        <v>0.8</v>
      </c>
      <c r="G111">
        <v>2</v>
      </c>
      <c r="H111">
        <v>0</v>
      </c>
      <c r="I111">
        <v>0</v>
      </c>
      <c r="J111" s="168">
        <v>2</v>
      </c>
      <c r="K111" t="s">
        <v>301</v>
      </c>
      <c r="L111">
        <v>1</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1</v>
      </c>
      <c r="AO111">
        <v>0</v>
      </c>
      <c r="AP111">
        <v>0</v>
      </c>
      <c r="BA111" t="s">
        <v>825</v>
      </c>
    </row>
    <row r="112" spans="1:53" x14ac:dyDescent="0.3">
      <c r="A112" t="s">
        <v>312</v>
      </c>
      <c r="B112" t="s">
        <v>827</v>
      </c>
      <c r="C112" t="s">
        <v>228</v>
      </c>
      <c r="D112">
        <v>0.75102908287562331</v>
      </c>
      <c r="E112">
        <v>0</v>
      </c>
      <c r="F112">
        <v>0.8</v>
      </c>
      <c r="G112">
        <v>2</v>
      </c>
      <c r="H112">
        <v>0</v>
      </c>
      <c r="I112">
        <v>0</v>
      </c>
      <c r="J112" s="168">
        <v>2</v>
      </c>
      <c r="K112" t="s">
        <v>301</v>
      </c>
      <c r="L112">
        <v>1</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3</v>
      </c>
      <c r="AN112">
        <v>1</v>
      </c>
      <c r="AO112">
        <v>0</v>
      </c>
      <c r="AP112">
        <v>0</v>
      </c>
      <c r="BA112" t="s">
        <v>828</v>
      </c>
    </row>
    <row r="113" spans="1:53" x14ac:dyDescent="0.3">
      <c r="A113" t="s">
        <v>312</v>
      </c>
      <c r="B113" t="s">
        <v>836</v>
      </c>
      <c r="C113" t="s">
        <v>335</v>
      </c>
      <c r="D113">
        <v>0.75102908287562331</v>
      </c>
      <c r="E113">
        <v>0</v>
      </c>
      <c r="F113">
        <v>0.8</v>
      </c>
      <c r="G113">
        <v>2</v>
      </c>
      <c r="H113">
        <v>0</v>
      </c>
      <c r="I113">
        <v>0</v>
      </c>
      <c r="J113" s="168">
        <v>2</v>
      </c>
      <c r="K113" t="s">
        <v>301</v>
      </c>
      <c r="L113">
        <v>1</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3</v>
      </c>
      <c r="AN113">
        <v>1</v>
      </c>
      <c r="AO113">
        <v>0</v>
      </c>
      <c r="AP113">
        <v>0</v>
      </c>
      <c r="BA113" t="s">
        <v>837</v>
      </c>
    </row>
    <row r="114" spans="1:53" x14ac:dyDescent="0.3">
      <c r="A114" t="s">
        <v>312</v>
      </c>
      <c r="B114" t="s">
        <v>839</v>
      </c>
      <c r="C114" t="s">
        <v>228</v>
      </c>
      <c r="D114">
        <v>0.70311212669459822</v>
      </c>
      <c r="E114">
        <v>0</v>
      </c>
      <c r="F114">
        <v>0.8</v>
      </c>
      <c r="G114">
        <v>2</v>
      </c>
      <c r="H114">
        <v>0</v>
      </c>
      <c r="I114">
        <v>0</v>
      </c>
      <c r="J114" s="168">
        <v>2</v>
      </c>
      <c r="K114" t="s">
        <v>301</v>
      </c>
      <c r="L114">
        <v>1</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4</v>
      </c>
      <c r="AN114">
        <v>1</v>
      </c>
      <c r="AO114">
        <v>0</v>
      </c>
      <c r="AP114">
        <v>0</v>
      </c>
      <c r="BA114" t="s">
        <v>840</v>
      </c>
    </row>
    <row r="115" spans="1:53" x14ac:dyDescent="0.3">
      <c r="A115" t="s">
        <v>312</v>
      </c>
      <c r="B115" t="s">
        <v>841</v>
      </c>
      <c r="C115" t="s">
        <v>299</v>
      </c>
      <c r="D115">
        <v>0.11955417223166995</v>
      </c>
      <c r="E115">
        <v>0</v>
      </c>
      <c r="F115">
        <v>1.79</v>
      </c>
      <c r="G115">
        <v>2.81</v>
      </c>
      <c r="H115">
        <v>0</v>
      </c>
      <c r="I115">
        <v>0</v>
      </c>
      <c r="J115" s="168">
        <v>2</v>
      </c>
      <c r="K115" t="s">
        <v>301</v>
      </c>
      <c r="L115">
        <v>1</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2</v>
      </c>
      <c r="AN115">
        <v>1</v>
      </c>
      <c r="AO115">
        <v>0</v>
      </c>
      <c r="AP115">
        <v>0</v>
      </c>
      <c r="BA115" t="s">
        <v>842</v>
      </c>
    </row>
    <row r="116" spans="1:53" x14ac:dyDescent="0.3">
      <c r="A116" t="s">
        <v>312</v>
      </c>
      <c r="B116" t="s">
        <v>845</v>
      </c>
      <c r="C116" t="s">
        <v>335</v>
      </c>
      <c r="D116">
        <v>0.11342704144074048</v>
      </c>
      <c r="E116">
        <v>0</v>
      </c>
      <c r="F116">
        <v>0.8</v>
      </c>
      <c r="G116">
        <v>2</v>
      </c>
      <c r="H116">
        <v>0</v>
      </c>
      <c r="I116">
        <v>0</v>
      </c>
      <c r="J116" s="168">
        <v>2</v>
      </c>
      <c r="K116" t="s">
        <v>301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3</v>
      </c>
      <c r="AN116">
        <v>1</v>
      </c>
      <c r="AO116">
        <v>0</v>
      </c>
      <c r="AP116">
        <v>0</v>
      </c>
      <c r="BA116" t="s">
        <v>846</v>
      </c>
    </row>
    <row r="117" spans="1:53" x14ac:dyDescent="0.3">
      <c r="A117" t="s">
        <v>312</v>
      </c>
      <c r="B117" t="s">
        <v>847</v>
      </c>
      <c r="C117" t="s">
        <v>315</v>
      </c>
      <c r="D117">
        <v>0.34023821535213145</v>
      </c>
      <c r="E117">
        <v>0</v>
      </c>
      <c r="F117">
        <v>0.8</v>
      </c>
      <c r="G117">
        <v>2</v>
      </c>
      <c r="H117">
        <v>0</v>
      </c>
      <c r="I117">
        <v>0</v>
      </c>
      <c r="J117" s="168">
        <v>2</v>
      </c>
      <c r="K117" t="s">
        <v>301</v>
      </c>
      <c r="L117">
        <v>1</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7</v>
      </c>
      <c r="AN117">
        <v>1</v>
      </c>
      <c r="AO117">
        <v>0</v>
      </c>
      <c r="AP117">
        <v>0</v>
      </c>
      <c r="BA117" t="s">
        <v>848</v>
      </c>
    </row>
    <row r="118" spans="1:53" x14ac:dyDescent="0.3">
      <c r="A118" t="s">
        <v>312</v>
      </c>
      <c r="B118" t="s">
        <v>852</v>
      </c>
      <c r="C118" t="s">
        <v>228</v>
      </c>
      <c r="D118">
        <v>0.11342704144074048</v>
      </c>
      <c r="E118">
        <v>0</v>
      </c>
      <c r="F118">
        <v>0.8</v>
      </c>
      <c r="G118">
        <v>2</v>
      </c>
      <c r="H118">
        <v>0</v>
      </c>
      <c r="I118">
        <v>0</v>
      </c>
      <c r="J118" s="168">
        <v>2</v>
      </c>
      <c r="K118" t="s">
        <v>301</v>
      </c>
      <c r="L118">
        <v>1</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3</v>
      </c>
      <c r="AN118">
        <v>1</v>
      </c>
      <c r="AO118">
        <v>0</v>
      </c>
      <c r="AP118">
        <v>0</v>
      </c>
      <c r="BA118" t="s">
        <v>853</v>
      </c>
    </row>
    <row r="119" spans="1:53" x14ac:dyDescent="0.3">
      <c r="A119" t="s">
        <v>312</v>
      </c>
      <c r="B119" t="s">
        <v>863</v>
      </c>
      <c r="C119" t="s">
        <v>228</v>
      </c>
      <c r="D119">
        <v>0.20000079608841667</v>
      </c>
      <c r="E119">
        <v>0</v>
      </c>
      <c r="F119">
        <v>0.8</v>
      </c>
      <c r="G119">
        <v>2</v>
      </c>
      <c r="H119">
        <v>0</v>
      </c>
      <c r="I119">
        <v>0</v>
      </c>
      <c r="J119" s="168">
        <v>2</v>
      </c>
      <c r="K119" t="s">
        <v>301</v>
      </c>
      <c r="L119">
        <v>1</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1</v>
      </c>
      <c r="AN119">
        <v>1</v>
      </c>
      <c r="AO119">
        <v>0</v>
      </c>
      <c r="AP119">
        <v>0</v>
      </c>
      <c r="BA119" t="s">
        <v>864</v>
      </c>
    </row>
    <row r="120" spans="1:53" x14ac:dyDescent="0.3">
      <c r="A120" t="s">
        <v>317</v>
      </c>
      <c r="B120" t="s">
        <v>867</v>
      </c>
      <c r="C120" t="s">
        <v>315</v>
      </c>
      <c r="D120">
        <v>0.44739573884872941</v>
      </c>
      <c r="E120">
        <v>1.27</v>
      </c>
      <c r="F120">
        <v>2.2000000000000002</v>
      </c>
      <c r="G120">
        <v>0.85</v>
      </c>
      <c r="H120">
        <v>1.9600000000000002</v>
      </c>
      <c r="I120">
        <v>0.61</v>
      </c>
      <c r="J120">
        <v>0</v>
      </c>
      <c r="K120" t="s">
        <v>318</v>
      </c>
      <c r="L120">
        <v>1</v>
      </c>
      <c r="M120">
        <v>0.5</v>
      </c>
      <c r="N120">
        <v>0</v>
      </c>
      <c r="O120">
        <v>0</v>
      </c>
      <c r="P120">
        <v>0</v>
      </c>
      <c r="Q120">
        <v>0</v>
      </c>
      <c r="R120">
        <v>0</v>
      </c>
      <c r="S120">
        <v>0</v>
      </c>
      <c r="T120">
        <v>0</v>
      </c>
      <c r="U120">
        <v>0</v>
      </c>
      <c r="V120">
        <v>0.9</v>
      </c>
      <c r="W120">
        <v>0.04</v>
      </c>
      <c r="X120" s="168">
        <v>0.1</v>
      </c>
      <c r="Y120">
        <v>0.04</v>
      </c>
      <c r="Z120">
        <v>0.04</v>
      </c>
      <c r="AA120">
        <v>18</v>
      </c>
      <c r="AB120">
        <v>0</v>
      </c>
      <c r="AC120">
        <v>0</v>
      </c>
      <c r="AD120">
        <v>0</v>
      </c>
      <c r="AE120">
        <v>0</v>
      </c>
      <c r="AF120">
        <v>0</v>
      </c>
      <c r="AG120">
        <v>0</v>
      </c>
      <c r="AH120">
        <v>0</v>
      </c>
      <c r="AI120">
        <v>0</v>
      </c>
      <c r="AJ120">
        <v>0</v>
      </c>
      <c r="AK120">
        <v>0</v>
      </c>
      <c r="AL120">
        <v>0</v>
      </c>
      <c r="AM120">
        <v>12</v>
      </c>
      <c r="AN120">
        <v>1</v>
      </c>
      <c r="AO120" s="168">
        <v>0.65</v>
      </c>
      <c r="AP120" s="168">
        <v>0.65</v>
      </c>
      <c r="AQ120" s="168"/>
      <c r="AR120" s="168"/>
      <c r="AS120" s="168"/>
      <c r="AT120" s="168"/>
      <c r="AU120" s="168"/>
      <c r="AV120" s="168"/>
      <c r="AW120" s="168"/>
      <c r="AX120" s="168"/>
      <c r="AY120" s="168"/>
      <c r="AZ120" s="168"/>
      <c r="BA120" t="s">
        <v>868</v>
      </c>
    </row>
    <row r="121" spans="1:53" x14ac:dyDescent="0.3">
      <c r="A121" t="s">
        <v>312</v>
      </c>
      <c r="B121" t="s">
        <v>869</v>
      </c>
      <c r="C121" t="s">
        <v>228</v>
      </c>
      <c r="D121">
        <v>1.6330268651243918</v>
      </c>
      <c r="E121">
        <v>0</v>
      </c>
      <c r="F121">
        <v>0.8</v>
      </c>
      <c r="G121">
        <v>2</v>
      </c>
      <c r="H121">
        <v>0</v>
      </c>
      <c r="I121">
        <v>0</v>
      </c>
      <c r="J121" s="168">
        <v>2</v>
      </c>
      <c r="K121" t="s">
        <v>301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6</v>
      </c>
      <c r="AN121">
        <v>1</v>
      </c>
      <c r="AO121">
        <v>0</v>
      </c>
      <c r="AP121">
        <v>0</v>
      </c>
      <c r="BA121" t="s">
        <v>870</v>
      </c>
    </row>
    <row r="122" spans="1:53" x14ac:dyDescent="0.3">
      <c r="A122" t="s">
        <v>312</v>
      </c>
      <c r="B122" t="s">
        <v>872</v>
      </c>
      <c r="C122" t="s">
        <v>299</v>
      </c>
      <c r="D122">
        <v>0.34023821535213145</v>
      </c>
      <c r="E122">
        <v>0</v>
      </c>
      <c r="F122">
        <v>0.8</v>
      </c>
      <c r="G122">
        <v>2</v>
      </c>
      <c r="H122">
        <v>0</v>
      </c>
      <c r="I122">
        <v>0</v>
      </c>
      <c r="J122" s="168">
        <v>2</v>
      </c>
      <c r="K122" t="s">
        <v>301</v>
      </c>
      <c r="L122">
        <v>1</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v>
      </c>
      <c r="AN122">
        <v>1</v>
      </c>
      <c r="AO122">
        <v>0</v>
      </c>
      <c r="AP122">
        <v>0</v>
      </c>
      <c r="BA122" t="s">
        <v>873</v>
      </c>
    </row>
    <row r="123" spans="1:53" x14ac:dyDescent="0.3">
      <c r="A123" t="s">
        <v>312</v>
      </c>
      <c r="B123" t="s">
        <v>874</v>
      </c>
      <c r="C123" t="s">
        <v>335</v>
      </c>
      <c r="D123">
        <v>0.99999965031243931</v>
      </c>
      <c r="E123">
        <v>0</v>
      </c>
      <c r="F123">
        <v>0.8</v>
      </c>
      <c r="G123">
        <v>2</v>
      </c>
      <c r="H123">
        <v>0</v>
      </c>
      <c r="I123">
        <v>0</v>
      </c>
      <c r="J123" s="168">
        <v>2</v>
      </c>
      <c r="K123" t="s">
        <v>301</v>
      </c>
      <c r="L123">
        <v>1</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5</v>
      </c>
      <c r="AN123">
        <v>1</v>
      </c>
      <c r="AO123">
        <v>0</v>
      </c>
      <c r="AP123">
        <v>0</v>
      </c>
      <c r="BA123" t="s">
        <v>875</v>
      </c>
    </row>
    <row r="124" spans="1:53" x14ac:dyDescent="0.3">
      <c r="A124" t="s">
        <v>312</v>
      </c>
      <c r="B124" t="s">
        <v>880</v>
      </c>
      <c r="C124" t="s">
        <v>315</v>
      </c>
      <c r="D124">
        <v>0.4319377567682634</v>
      </c>
      <c r="E124">
        <v>0</v>
      </c>
      <c r="F124">
        <v>1.1399999999999999</v>
      </c>
      <c r="G124">
        <v>2.12</v>
      </c>
      <c r="H124">
        <v>0</v>
      </c>
      <c r="I124">
        <v>0</v>
      </c>
      <c r="J124" s="168">
        <v>2</v>
      </c>
      <c r="K124" t="s">
        <v>316</v>
      </c>
      <c r="L124">
        <v>1</v>
      </c>
      <c r="M124">
        <v>0.5</v>
      </c>
      <c r="N124">
        <v>0</v>
      </c>
      <c r="O124">
        <v>0</v>
      </c>
      <c r="P124">
        <v>0</v>
      </c>
      <c r="Q124">
        <v>0</v>
      </c>
      <c r="R124">
        <v>0</v>
      </c>
      <c r="S124">
        <v>0</v>
      </c>
      <c r="T124">
        <v>0</v>
      </c>
      <c r="U124">
        <v>0</v>
      </c>
      <c r="V124">
        <v>0</v>
      </c>
      <c r="W124">
        <v>0</v>
      </c>
      <c r="X124">
        <v>0</v>
      </c>
      <c r="Y124">
        <v>0</v>
      </c>
      <c r="Z124">
        <v>0</v>
      </c>
      <c r="AA124">
        <v>0</v>
      </c>
      <c r="AB124">
        <v>2</v>
      </c>
      <c r="AC124">
        <v>0</v>
      </c>
      <c r="AD124">
        <v>0</v>
      </c>
      <c r="AE124">
        <v>0</v>
      </c>
      <c r="AF124">
        <v>0</v>
      </c>
      <c r="AG124">
        <v>0</v>
      </c>
      <c r="AH124">
        <v>0</v>
      </c>
      <c r="AI124">
        <v>0</v>
      </c>
      <c r="AJ124">
        <v>0</v>
      </c>
      <c r="AK124">
        <v>0</v>
      </c>
      <c r="AL124">
        <v>0</v>
      </c>
      <c r="AM124">
        <v>8</v>
      </c>
      <c r="AN124">
        <v>1</v>
      </c>
      <c r="AO124">
        <v>0</v>
      </c>
      <c r="AP124">
        <v>0</v>
      </c>
      <c r="BA124" t="s">
        <v>881</v>
      </c>
    </row>
    <row r="125" spans="1:53" x14ac:dyDescent="0.3">
      <c r="A125" t="s">
        <v>312</v>
      </c>
      <c r="B125" t="s">
        <v>887</v>
      </c>
      <c r="C125" t="s">
        <v>335</v>
      </c>
      <c r="D125">
        <v>0.52356114050796354</v>
      </c>
      <c r="E125">
        <v>0</v>
      </c>
      <c r="F125">
        <v>0.8</v>
      </c>
      <c r="G125">
        <v>2</v>
      </c>
      <c r="H125">
        <v>0</v>
      </c>
      <c r="I125">
        <v>0</v>
      </c>
      <c r="J125" s="168">
        <v>2</v>
      </c>
      <c r="K125" t="s">
        <v>316</v>
      </c>
      <c r="L125">
        <v>1</v>
      </c>
      <c r="M125">
        <v>0.5</v>
      </c>
      <c r="N125">
        <v>0</v>
      </c>
      <c r="O125">
        <v>0</v>
      </c>
      <c r="P125">
        <v>0</v>
      </c>
      <c r="Q125">
        <v>0</v>
      </c>
      <c r="R125">
        <v>0</v>
      </c>
      <c r="S125">
        <v>0</v>
      </c>
      <c r="T125">
        <v>0</v>
      </c>
      <c r="U125">
        <v>0</v>
      </c>
      <c r="V125">
        <v>0</v>
      </c>
      <c r="W125">
        <v>0</v>
      </c>
      <c r="X125">
        <v>0</v>
      </c>
      <c r="Y125">
        <v>0</v>
      </c>
      <c r="Z125">
        <v>0</v>
      </c>
      <c r="AA125">
        <v>0</v>
      </c>
      <c r="AB125">
        <v>2</v>
      </c>
      <c r="AC125">
        <v>0</v>
      </c>
      <c r="AD125">
        <v>0</v>
      </c>
      <c r="AE125">
        <v>0</v>
      </c>
      <c r="AF125">
        <v>0</v>
      </c>
      <c r="AG125">
        <v>0</v>
      </c>
      <c r="AH125">
        <v>0</v>
      </c>
      <c r="AI125">
        <v>0</v>
      </c>
      <c r="AJ125">
        <v>0</v>
      </c>
      <c r="AK125">
        <v>0</v>
      </c>
      <c r="AL125">
        <v>0</v>
      </c>
      <c r="AM125">
        <v>1</v>
      </c>
      <c r="AN125">
        <v>1</v>
      </c>
      <c r="AO125">
        <v>0</v>
      </c>
      <c r="AP125">
        <v>0</v>
      </c>
      <c r="BA125" t="s">
        <v>888</v>
      </c>
    </row>
    <row r="126" spans="1:53" x14ac:dyDescent="0.3">
      <c r="A126" t="s">
        <v>317</v>
      </c>
      <c r="B126" t="s">
        <v>891</v>
      </c>
      <c r="C126" t="s">
        <v>315</v>
      </c>
      <c r="D126">
        <v>0.33746365630686631</v>
      </c>
      <c r="E126">
        <v>1.2700000000000005</v>
      </c>
      <c r="F126">
        <v>2.2000000000000002</v>
      </c>
      <c r="G126">
        <v>0.85</v>
      </c>
      <c r="H126">
        <v>1.9600000000000002</v>
      </c>
      <c r="I126">
        <v>0.61</v>
      </c>
      <c r="J126">
        <v>0</v>
      </c>
      <c r="K126" t="s">
        <v>318</v>
      </c>
      <c r="L126">
        <v>1</v>
      </c>
      <c r="M126">
        <v>0.5</v>
      </c>
      <c r="N126">
        <v>0</v>
      </c>
      <c r="O126">
        <v>0</v>
      </c>
      <c r="P126">
        <v>0</v>
      </c>
      <c r="Q126">
        <v>0</v>
      </c>
      <c r="R126">
        <v>0</v>
      </c>
      <c r="S126">
        <v>0</v>
      </c>
      <c r="T126">
        <v>0</v>
      </c>
      <c r="U126">
        <v>0</v>
      </c>
      <c r="V126">
        <v>0.9</v>
      </c>
      <c r="W126">
        <v>0.04</v>
      </c>
      <c r="X126" s="168">
        <v>0.1</v>
      </c>
      <c r="Y126">
        <v>0.04</v>
      </c>
      <c r="Z126">
        <v>0.04</v>
      </c>
      <c r="AA126">
        <v>18</v>
      </c>
      <c r="AB126">
        <v>0</v>
      </c>
      <c r="AC126">
        <v>0</v>
      </c>
      <c r="AD126">
        <v>0</v>
      </c>
      <c r="AE126">
        <v>0</v>
      </c>
      <c r="AF126">
        <v>0</v>
      </c>
      <c r="AG126">
        <v>0</v>
      </c>
      <c r="AH126">
        <v>0</v>
      </c>
      <c r="AI126">
        <v>0</v>
      </c>
      <c r="AJ126">
        <v>0</v>
      </c>
      <c r="AK126">
        <v>0</v>
      </c>
      <c r="AL126">
        <v>0</v>
      </c>
      <c r="AM126">
        <v>12</v>
      </c>
      <c r="AN126">
        <v>1</v>
      </c>
      <c r="AO126" s="168">
        <v>0.65</v>
      </c>
      <c r="AP126" s="168">
        <v>0.65</v>
      </c>
      <c r="AQ126" s="168"/>
      <c r="AR126" s="168"/>
      <c r="AS126" s="168"/>
      <c r="AT126" s="168"/>
      <c r="AU126" s="168"/>
      <c r="AV126" s="168"/>
      <c r="AW126" s="168"/>
      <c r="AX126" s="168"/>
      <c r="AY126" s="168"/>
      <c r="AZ126" s="168"/>
      <c r="BA126" t="s">
        <v>892</v>
      </c>
    </row>
    <row r="127" spans="1:53" x14ac:dyDescent="0.3">
      <c r="A127" t="s">
        <v>312</v>
      </c>
      <c r="B127" t="s">
        <v>896</v>
      </c>
      <c r="C127" t="s">
        <v>315</v>
      </c>
      <c r="D127">
        <v>0.47209898633761271</v>
      </c>
      <c r="E127">
        <v>0</v>
      </c>
      <c r="F127">
        <v>0.8</v>
      </c>
      <c r="G127">
        <v>2</v>
      </c>
      <c r="H127">
        <v>0</v>
      </c>
      <c r="I127">
        <v>0</v>
      </c>
      <c r="J127" s="168">
        <v>2</v>
      </c>
      <c r="K127" t="s">
        <v>301</v>
      </c>
      <c r="L127">
        <v>1</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1</v>
      </c>
      <c r="AO127">
        <v>0</v>
      </c>
      <c r="AP127">
        <v>0</v>
      </c>
      <c r="BA127" t="s">
        <v>897</v>
      </c>
    </row>
    <row r="128" spans="1:53" x14ac:dyDescent="0.3">
      <c r="A128" t="s">
        <v>317</v>
      </c>
      <c r="B128" t="s">
        <v>901</v>
      </c>
      <c r="C128" t="s">
        <v>335</v>
      </c>
      <c r="D128">
        <v>0.89799296614227286</v>
      </c>
      <c r="E128">
        <v>0.9</v>
      </c>
      <c r="F128">
        <v>1.5</v>
      </c>
      <c r="G128">
        <v>1.35</v>
      </c>
      <c r="H128">
        <v>1.26</v>
      </c>
      <c r="I128">
        <v>1.1100000000000001</v>
      </c>
      <c r="J128">
        <v>0</v>
      </c>
      <c r="K128" t="s">
        <v>318</v>
      </c>
      <c r="L128">
        <v>1</v>
      </c>
      <c r="M128">
        <v>0.5</v>
      </c>
      <c r="N128">
        <v>0</v>
      </c>
      <c r="O128">
        <v>0</v>
      </c>
      <c r="P128">
        <v>0</v>
      </c>
      <c r="Q128">
        <v>0</v>
      </c>
      <c r="R128">
        <v>0</v>
      </c>
      <c r="S128">
        <v>0</v>
      </c>
      <c r="T128">
        <v>0</v>
      </c>
      <c r="U128">
        <v>0</v>
      </c>
      <c r="V128">
        <v>0.9</v>
      </c>
      <c r="W128">
        <v>0.04</v>
      </c>
      <c r="X128" s="168">
        <v>0.1</v>
      </c>
      <c r="Y128">
        <v>0.04</v>
      </c>
      <c r="Z128">
        <v>0.04</v>
      </c>
      <c r="AA128">
        <v>17</v>
      </c>
      <c r="AB128">
        <v>0</v>
      </c>
      <c r="AC128">
        <v>0</v>
      </c>
      <c r="AD128">
        <v>0</v>
      </c>
      <c r="AE128">
        <v>0</v>
      </c>
      <c r="AF128">
        <v>0</v>
      </c>
      <c r="AG128">
        <v>0</v>
      </c>
      <c r="AH128">
        <v>0</v>
      </c>
      <c r="AI128">
        <v>0</v>
      </c>
      <c r="AJ128">
        <v>0</v>
      </c>
      <c r="AK128">
        <v>0</v>
      </c>
      <c r="AL128">
        <v>0</v>
      </c>
      <c r="AM128">
        <v>11</v>
      </c>
      <c r="AN128">
        <v>1</v>
      </c>
      <c r="AO128" s="168">
        <v>0.65</v>
      </c>
      <c r="AP128" s="168">
        <v>0.65</v>
      </c>
      <c r="AQ128" s="168"/>
      <c r="AR128" s="168"/>
      <c r="AS128" s="168"/>
      <c r="AT128" s="168"/>
      <c r="AU128" s="168"/>
      <c r="AV128" s="168"/>
      <c r="AW128" s="168"/>
      <c r="AX128" s="168"/>
      <c r="AY128" s="168"/>
      <c r="AZ128" s="168"/>
      <c r="BA128" t="s">
        <v>902</v>
      </c>
    </row>
    <row r="129" spans="1:53" x14ac:dyDescent="0.3">
      <c r="A129" t="s">
        <v>317</v>
      </c>
      <c r="B129" t="s">
        <v>903</v>
      </c>
      <c r="C129" t="s">
        <v>299</v>
      </c>
      <c r="D129">
        <v>3.0540595282916461</v>
      </c>
      <c r="E129">
        <v>0</v>
      </c>
      <c r="F129">
        <v>1.4</v>
      </c>
      <c r="G129">
        <v>2.35</v>
      </c>
      <c r="H129">
        <v>1.1599999999999999</v>
      </c>
      <c r="I129">
        <v>2.1100000000000003</v>
      </c>
      <c r="J129">
        <v>0</v>
      </c>
      <c r="K129" t="s">
        <v>318</v>
      </c>
      <c r="L129">
        <v>1</v>
      </c>
      <c r="M129">
        <v>0.5</v>
      </c>
      <c r="N129">
        <v>0</v>
      </c>
      <c r="O129">
        <v>0</v>
      </c>
      <c r="P129">
        <v>0</v>
      </c>
      <c r="Q129">
        <v>0</v>
      </c>
      <c r="R129">
        <v>0</v>
      </c>
      <c r="S129">
        <v>0</v>
      </c>
      <c r="T129">
        <v>0</v>
      </c>
      <c r="U129">
        <v>0</v>
      </c>
      <c r="V129">
        <v>0.9</v>
      </c>
      <c r="W129">
        <v>0.04</v>
      </c>
      <c r="X129" s="168">
        <v>0.1</v>
      </c>
      <c r="Y129">
        <v>0.04</v>
      </c>
      <c r="Z129">
        <v>0.04</v>
      </c>
      <c r="AA129">
        <v>17</v>
      </c>
      <c r="AB129">
        <v>0</v>
      </c>
      <c r="AC129">
        <v>0</v>
      </c>
      <c r="AD129">
        <v>0</v>
      </c>
      <c r="AE129">
        <v>0</v>
      </c>
      <c r="AF129">
        <v>0</v>
      </c>
      <c r="AG129">
        <v>0</v>
      </c>
      <c r="AH129">
        <v>0</v>
      </c>
      <c r="AI129">
        <v>0</v>
      </c>
      <c r="AJ129">
        <v>0</v>
      </c>
      <c r="AK129">
        <v>0</v>
      </c>
      <c r="AL129">
        <v>0</v>
      </c>
      <c r="AM129">
        <v>1</v>
      </c>
      <c r="AN129">
        <v>1</v>
      </c>
      <c r="AO129" s="168">
        <v>0.65</v>
      </c>
      <c r="AP129" s="168">
        <v>0.65</v>
      </c>
      <c r="AQ129" s="168"/>
      <c r="AR129" s="168"/>
      <c r="AS129" s="168"/>
      <c r="AT129" s="168"/>
      <c r="AU129" s="168"/>
      <c r="AV129" s="168"/>
      <c r="AW129" s="168"/>
      <c r="AX129" s="168"/>
      <c r="AY129" s="168"/>
      <c r="AZ129" s="168"/>
      <c r="BA129" t="s">
        <v>904</v>
      </c>
    </row>
    <row r="130" spans="1:53" x14ac:dyDescent="0.3">
      <c r="A130" t="s">
        <v>317</v>
      </c>
      <c r="B130" t="s">
        <v>903</v>
      </c>
      <c r="C130" t="s">
        <v>299</v>
      </c>
      <c r="D130">
        <v>3.0540595282916461</v>
      </c>
      <c r="E130">
        <v>0</v>
      </c>
      <c r="F130">
        <v>1.4</v>
      </c>
      <c r="G130">
        <v>2.35</v>
      </c>
      <c r="H130">
        <v>1.1599999999999999</v>
      </c>
      <c r="I130">
        <v>2.1100000000000003</v>
      </c>
      <c r="J130">
        <v>0</v>
      </c>
      <c r="K130" t="s">
        <v>318</v>
      </c>
      <c r="L130">
        <v>1</v>
      </c>
      <c r="M130">
        <v>0.5</v>
      </c>
      <c r="N130">
        <v>0</v>
      </c>
      <c r="O130">
        <v>0</v>
      </c>
      <c r="P130">
        <v>0</v>
      </c>
      <c r="Q130">
        <v>0</v>
      </c>
      <c r="R130">
        <v>0</v>
      </c>
      <c r="S130">
        <v>0</v>
      </c>
      <c r="T130">
        <v>0</v>
      </c>
      <c r="U130">
        <v>0</v>
      </c>
      <c r="V130">
        <v>0.9</v>
      </c>
      <c r="W130">
        <v>0.04</v>
      </c>
      <c r="X130" s="168">
        <v>0.1</v>
      </c>
      <c r="Y130">
        <v>0.04</v>
      </c>
      <c r="Z130">
        <v>0.04</v>
      </c>
      <c r="AA130">
        <v>17</v>
      </c>
      <c r="AB130">
        <v>0</v>
      </c>
      <c r="AC130">
        <v>0</v>
      </c>
      <c r="AD130">
        <v>0</v>
      </c>
      <c r="AE130">
        <v>0</v>
      </c>
      <c r="AF130">
        <v>0</v>
      </c>
      <c r="AG130">
        <v>0</v>
      </c>
      <c r="AH130">
        <v>0</v>
      </c>
      <c r="AI130">
        <v>0</v>
      </c>
      <c r="AJ130">
        <v>0</v>
      </c>
      <c r="AK130">
        <v>0</v>
      </c>
      <c r="AL130">
        <v>0</v>
      </c>
      <c r="AM130">
        <v>1</v>
      </c>
      <c r="AN130">
        <v>2</v>
      </c>
      <c r="AO130" s="168">
        <v>0.65</v>
      </c>
      <c r="AP130" s="168">
        <v>0.65</v>
      </c>
      <c r="AQ130" s="168">
        <v>0.65</v>
      </c>
      <c r="AR130" s="168">
        <v>0.65</v>
      </c>
      <c r="AS130" s="168">
        <v>0.75</v>
      </c>
      <c r="AT130" s="168">
        <v>0.75</v>
      </c>
      <c r="AU130" s="168">
        <v>0.75</v>
      </c>
      <c r="AV130" s="168">
        <v>0.75</v>
      </c>
      <c r="AW130" s="168">
        <v>0.75</v>
      </c>
      <c r="AX130" s="168">
        <v>0.65</v>
      </c>
      <c r="AY130" s="168">
        <v>0.65</v>
      </c>
      <c r="AZ130" s="168">
        <v>0.65</v>
      </c>
      <c r="BA130" t="s">
        <v>904</v>
      </c>
    </row>
    <row r="131" spans="1:53" x14ac:dyDescent="0.3">
      <c r="A131" t="s">
        <v>312</v>
      </c>
      <c r="B131" t="s">
        <v>909</v>
      </c>
      <c r="C131" t="s">
        <v>335</v>
      </c>
      <c r="D131">
        <v>0.70311212669459822</v>
      </c>
      <c r="E131">
        <v>0</v>
      </c>
      <c r="F131">
        <v>0.8</v>
      </c>
      <c r="G131">
        <v>2</v>
      </c>
      <c r="H131">
        <v>0</v>
      </c>
      <c r="I131">
        <v>0</v>
      </c>
      <c r="J131" s="168">
        <v>2</v>
      </c>
      <c r="K131" t="s">
        <v>301</v>
      </c>
      <c r="L131">
        <v>1</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4</v>
      </c>
      <c r="AN131">
        <v>1</v>
      </c>
      <c r="AO131">
        <v>0</v>
      </c>
      <c r="AP131">
        <v>0</v>
      </c>
      <c r="BA131" t="s">
        <v>910</v>
      </c>
    </row>
    <row r="132" spans="1:53" x14ac:dyDescent="0.3">
      <c r="A132" t="s">
        <v>317</v>
      </c>
      <c r="B132" t="s">
        <v>911</v>
      </c>
      <c r="C132" t="s">
        <v>228</v>
      </c>
      <c r="D132">
        <v>1.8145863694883726</v>
      </c>
      <c r="E132">
        <v>0.1</v>
      </c>
      <c r="F132">
        <v>0.6</v>
      </c>
      <c r="G132">
        <v>2.35</v>
      </c>
      <c r="H132">
        <v>0.36</v>
      </c>
      <c r="I132">
        <v>2.1100000000000003</v>
      </c>
      <c r="J132">
        <v>0</v>
      </c>
      <c r="K132" t="s">
        <v>318</v>
      </c>
      <c r="L132">
        <v>1</v>
      </c>
      <c r="M132">
        <v>0.5</v>
      </c>
      <c r="N132">
        <v>0</v>
      </c>
      <c r="O132">
        <v>0</v>
      </c>
      <c r="P132">
        <v>0</v>
      </c>
      <c r="Q132">
        <v>0</v>
      </c>
      <c r="R132">
        <v>0</v>
      </c>
      <c r="S132">
        <v>0</v>
      </c>
      <c r="T132">
        <v>0</v>
      </c>
      <c r="U132">
        <v>0</v>
      </c>
      <c r="V132">
        <v>0.9</v>
      </c>
      <c r="W132">
        <v>0.04</v>
      </c>
      <c r="X132" s="168">
        <v>0.1</v>
      </c>
      <c r="Y132">
        <v>0.04</v>
      </c>
      <c r="Z132">
        <v>0.04</v>
      </c>
      <c r="AA132">
        <v>19</v>
      </c>
      <c r="AB132">
        <v>0</v>
      </c>
      <c r="AC132">
        <v>0</v>
      </c>
      <c r="AD132">
        <v>0</v>
      </c>
      <c r="AE132">
        <v>0</v>
      </c>
      <c r="AF132">
        <v>0</v>
      </c>
      <c r="AG132">
        <v>0</v>
      </c>
      <c r="AH132">
        <v>0</v>
      </c>
      <c r="AI132">
        <v>0</v>
      </c>
      <c r="AJ132">
        <v>0</v>
      </c>
      <c r="AK132">
        <v>0</v>
      </c>
      <c r="AL132">
        <v>0</v>
      </c>
      <c r="AM132">
        <v>13</v>
      </c>
      <c r="AN132">
        <v>1</v>
      </c>
      <c r="AO132" s="168">
        <v>0.65</v>
      </c>
      <c r="AP132" s="168">
        <v>0.65</v>
      </c>
      <c r="AQ132" s="168"/>
      <c r="AR132" s="168"/>
      <c r="AS132" s="168"/>
      <c r="AT132" s="168"/>
      <c r="AU132" s="168"/>
      <c r="AV132" s="168"/>
      <c r="AW132" s="168"/>
      <c r="AX132" s="168"/>
      <c r="AY132" s="168"/>
      <c r="AZ132" s="168"/>
      <c r="BA132" t="s">
        <v>912</v>
      </c>
    </row>
    <row r="133" spans="1:53" x14ac:dyDescent="0.3">
      <c r="A133" t="s">
        <v>317</v>
      </c>
      <c r="B133" t="s">
        <v>911</v>
      </c>
      <c r="C133" t="s">
        <v>228</v>
      </c>
      <c r="D133">
        <v>1.8145863694883726</v>
      </c>
      <c r="E133">
        <v>0.1</v>
      </c>
      <c r="F133">
        <v>0.6</v>
      </c>
      <c r="G133">
        <v>2.35</v>
      </c>
      <c r="H133">
        <v>0.36</v>
      </c>
      <c r="I133">
        <v>2.1100000000000003</v>
      </c>
      <c r="J133">
        <v>0</v>
      </c>
      <c r="K133" t="s">
        <v>318</v>
      </c>
      <c r="L133">
        <v>1</v>
      </c>
      <c r="M133">
        <v>0.5</v>
      </c>
      <c r="N133">
        <v>0</v>
      </c>
      <c r="O133">
        <v>0</v>
      </c>
      <c r="P133">
        <v>0</v>
      </c>
      <c r="Q133">
        <v>0</v>
      </c>
      <c r="R133">
        <v>0</v>
      </c>
      <c r="S133">
        <v>0</v>
      </c>
      <c r="T133">
        <v>0</v>
      </c>
      <c r="U133">
        <v>0</v>
      </c>
      <c r="V133">
        <v>0.9</v>
      </c>
      <c r="W133">
        <v>0.04</v>
      </c>
      <c r="X133" s="168">
        <v>0.1</v>
      </c>
      <c r="Y133">
        <v>0.04</v>
      </c>
      <c r="Z133">
        <v>0.04</v>
      </c>
      <c r="AA133">
        <v>19</v>
      </c>
      <c r="AB133">
        <v>0</v>
      </c>
      <c r="AC133">
        <v>0</v>
      </c>
      <c r="AD133">
        <v>0</v>
      </c>
      <c r="AE133">
        <v>0</v>
      </c>
      <c r="AF133">
        <v>0</v>
      </c>
      <c r="AG133">
        <v>0</v>
      </c>
      <c r="AH133">
        <v>0</v>
      </c>
      <c r="AI133">
        <v>0</v>
      </c>
      <c r="AJ133">
        <v>0</v>
      </c>
      <c r="AK133">
        <v>0</v>
      </c>
      <c r="AL133">
        <v>0</v>
      </c>
      <c r="AM133">
        <v>1</v>
      </c>
      <c r="AN133">
        <v>2</v>
      </c>
      <c r="AO133" s="168">
        <v>0.65</v>
      </c>
      <c r="AP133" s="168">
        <v>0.65</v>
      </c>
      <c r="AQ133" s="168">
        <v>0.65</v>
      </c>
      <c r="AR133" s="168">
        <v>0.65</v>
      </c>
      <c r="AS133" s="168">
        <v>0.75</v>
      </c>
      <c r="AT133" s="168">
        <v>0.75</v>
      </c>
      <c r="AU133" s="168">
        <v>0.75</v>
      </c>
      <c r="AV133" s="168">
        <v>0.75</v>
      </c>
      <c r="AW133" s="168">
        <v>0.75</v>
      </c>
      <c r="AX133" s="168">
        <v>0.65</v>
      </c>
      <c r="AY133" s="168">
        <v>0.65</v>
      </c>
      <c r="AZ133" s="168">
        <v>0.65</v>
      </c>
      <c r="BA133" t="s">
        <v>912</v>
      </c>
    </row>
    <row r="134" spans="1:53" x14ac:dyDescent="0.3">
      <c r="A134" t="s">
        <v>317</v>
      </c>
      <c r="B134" t="s">
        <v>915</v>
      </c>
      <c r="C134" t="s">
        <v>335</v>
      </c>
      <c r="D134">
        <v>1.1649300228365655</v>
      </c>
      <c r="E134">
        <v>0.9</v>
      </c>
      <c r="F134">
        <v>0.7</v>
      </c>
      <c r="G134">
        <v>1.35</v>
      </c>
      <c r="H134">
        <v>0.45999999999999996</v>
      </c>
      <c r="I134">
        <v>1.1100000000000001</v>
      </c>
      <c r="J134">
        <v>0</v>
      </c>
      <c r="K134" t="s">
        <v>318</v>
      </c>
      <c r="L134">
        <v>1</v>
      </c>
      <c r="M134">
        <v>0.5</v>
      </c>
      <c r="N134">
        <v>0</v>
      </c>
      <c r="O134">
        <v>0</v>
      </c>
      <c r="P134">
        <v>0</v>
      </c>
      <c r="Q134">
        <v>0</v>
      </c>
      <c r="R134">
        <v>0</v>
      </c>
      <c r="S134">
        <v>0</v>
      </c>
      <c r="T134">
        <v>0</v>
      </c>
      <c r="U134">
        <v>0</v>
      </c>
      <c r="V134">
        <v>0.9</v>
      </c>
      <c r="W134">
        <v>0.04</v>
      </c>
      <c r="X134" s="168">
        <v>0.1</v>
      </c>
      <c r="Y134">
        <v>0.04</v>
      </c>
      <c r="Z134">
        <v>0.04</v>
      </c>
      <c r="AA134">
        <v>17</v>
      </c>
      <c r="AB134">
        <v>0</v>
      </c>
      <c r="AC134">
        <v>0</v>
      </c>
      <c r="AD134">
        <v>0</v>
      </c>
      <c r="AE134">
        <v>0</v>
      </c>
      <c r="AF134">
        <v>0</v>
      </c>
      <c r="AG134">
        <v>0</v>
      </c>
      <c r="AH134">
        <v>0</v>
      </c>
      <c r="AI134">
        <v>0</v>
      </c>
      <c r="AJ134">
        <v>0</v>
      </c>
      <c r="AK134">
        <v>0</v>
      </c>
      <c r="AL134">
        <v>0</v>
      </c>
      <c r="AM134">
        <v>11</v>
      </c>
      <c r="AN134">
        <v>1</v>
      </c>
      <c r="AO134" s="168">
        <v>0.65</v>
      </c>
      <c r="AP134" s="168">
        <v>0.65</v>
      </c>
      <c r="AQ134" s="168"/>
      <c r="AR134" s="168"/>
      <c r="AS134" s="168"/>
      <c r="AT134" s="168"/>
      <c r="AU134" s="168"/>
      <c r="AV134" s="168"/>
      <c r="AW134" s="168"/>
      <c r="AX134" s="168"/>
      <c r="AY134" s="168"/>
      <c r="AZ134" s="168"/>
      <c r="BA134" t="s">
        <v>916</v>
      </c>
    </row>
    <row r="135" spans="1:53" x14ac:dyDescent="0.3">
      <c r="A135" t="s">
        <v>312</v>
      </c>
      <c r="B135" t="s">
        <v>917</v>
      </c>
      <c r="C135" t="s">
        <v>228</v>
      </c>
      <c r="D135">
        <v>0.96521600104950589</v>
      </c>
      <c r="E135">
        <v>0</v>
      </c>
      <c r="F135">
        <v>0.8</v>
      </c>
      <c r="G135">
        <v>2</v>
      </c>
      <c r="H135">
        <v>0</v>
      </c>
      <c r="I135">
        <v>0</v>
      </c>
      <c r="J135" s="168">
        <v>2</v>
      </c>
      <c r="K135" t="s">
        <v>301</v>
      </c>
      <c r="L135">
        <v>1</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1</v>
      </c>
      <c r="AN135">
        <v>1</v>
      </c>
      <c r="AO135">
        <v>0</v>
      </c>
      <c r="AP135">
        <v>0</v>
      </c>
      <c r="BA135" t="s">
        <v>918</v>
      </c>
    </row>
    <row r="136" spans="1:53" x14ac:dyDescent="0.3">
      <c r="A136" t="s">
        <v>312</v>
      </c>
      <c r="B136" t="s">
        <v>923</v>
      </c>
      <c r="C136" t="s">
        <v>315</v>
      </c>
      <c r="D136">
        <v>0.41790135196000405</v>
      </c>
      <c r="E136">
        <v>0</v>
      </c>
      <c r="F136">
        <v>0.8</v>
      </c>
      <c r="G136">
        <v>2</v>
      </c>
      <c r="H136">
        <v>0</v>
      </c>
      <c r="I136">
        <v>0</v>
      </c>
      <c r="J136" s="168">
        <v>2</v>
      </c>
      <c r="K136" t="s">
        <v>301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v>
      </c>
      <c r="AN136">
        <v>1</v>
      </c>
      <c r="AO136">
        <v>0</v>
      </c>
      <c r="AP136">
        <v>0</v>
      </c>
      <c r="BA136" t="s">
        <v>924</v>
      </c>
    </row>
    <row r="137" spans="1:53" x14ac:dyDescent="0.3">
      <c r="A137" t="s">
        <v>317</v>
      </c>
      <c r="B137" t="s">
        <v>930</v>
      </c>
      <c r="C137" t="s">
        <v>335</v>
      </c>
      <c r="D137">
        <v>0.89799296614227286</v>
      </c>
      <c r="E137">
        <v>0.89999999999999991</v>
      </c>
      <c r="F137">
        <v>1.5</v>
      </c>
      <c r="G137">
        <v>1.35</v>
      </c>
      <c r="H137">
        <v>1.26</v>
      </c>
      <c r="I137">
        <v>1.1100000000000001</v>
      </c>
      <c r="J137">
        <v>0</v>
      </c>
      <c r="K137" t="s">
        <v>318</v>
      </c>
      <c r="L137">
        <v>1</v>
      </c>
      <c r="M137">
        <v>0.5</v>
      </c>
      <c r="N137">
        <v>0</v>
      </c>
      <c r="O137">
        <v>0</v>
      </c>
      <c r="P137">
        <v>0</v>
      </c>
      <c r="Q137">
        <v>0</v>
      </c>
      <c r="R137">
        <v>0</v>
      </c>
      <c r="S137">
        <v>0</v>
      </c>
      <c r="T137">
        <v>0</v>
      </c>
      <c r="U137">
        <v>0</v>
      </c>
      <c r="V137">
        <v>0.9</v>
      </c>
      <c r="W137">
        <v>0.04</v>
      </c>
      <c r="X137" s="168">
        <v>0.1</v>
      </c>
      <c r="Y137">
        <v>0.04</v>
      </c>
      <c r="Z137">
        <v>0.04</v>
      </c>
      <c r="AA137">
        <v>18</v>
      </c>
      <c r="AB137">
        <v>0</v>
      </c>
      <c r="AC137">
        <v>0</v>
      </c>
      <c r="AD137">
        <v>0</v>
      </c>
      <c r="AE137">
        <v>0</v>
      </c>
      <c r="AF137">
        <v>0</v>
      </c>
      <c r="AG137">
        <v>0</v>
      </c>
      <c r="AH137">
        <v>0</v>
      </c>
      <c r="AI137">
        <v>0</v>
      </c>
      <c r="AJ137">
        <v>0</v>
      </c>
      <c r="AK137">
        <v>0</v>
      </c>
      <c r="AL137">
        <v>0</v>
      </c>
      <c r="AM137">
        <v>12</v>
      </c>
      <c r="AN137">
        <v>1</v>
      </c>
      <c r="AO137" s="168">
        <v>0.65</v>
      </c>
      <c r="AP137" s="168">
        <v>0.65</v>
      </c>
      <c r="AQ137" s="168"/>
      <c r="AR137" s="168"/>
      <c r="AS137" s="168"/>
      <c r="AT137" s="168"/>
      <c r="AU137" s="168"/>
      <c r="AV137" s="168"/>
      <c r="AW137" s="168"/>
      <c r="AX137" s="168"/>
      <c r="AY137" s="168"/>
      <c r="AZ137" s="168"/>
      <c r="BA137" t="s">
        <v>931</v>
      </c>
    </row>
    <row r="138" spans="1:53" x14ac:dyDescent="0.3">
      <c r="A138" t="s">
        <v>317</v>
      </c>
      <c r="B138" t="s">
        <v>933</v>
      </c>
      <c r="C138" t="s">
        <v>299</v>
      </c>
      <c r="D138">
        <v>3.0540595282916461</v>
      </c>
      <c r="E138">
        <v>0</v>
      </c>
      <c r="F138">
        <v>1.4</v>
      </c>
      <c r="G138">
        <v>2.35</v>
      </c>
      <c r="H138">
        <v>1.1599999999999999</v>
      </c>
      <c r="I138">
        <v>2.1100000000000003</v>
      </c>
      <c r="J138">
        <v>0</v>
      </c>
      <c r="K138" t="s">
        <v>318</v>
      </c>
      <c r="L138">
        <v>1</v>
      </c>
      <c r="M138">
        <v>0.5</v>
      </c>
      <c r="N138">
        <v>0</v>
      </c>
      <c r="O138">
        <v>0</v>
      </c>
      <c r="P138">
        <v>0</v>
      </c>
      <c r="Q138">
        <v>0</v>
      </c>
      <c r="R138">
        <v>0</v>
      </c>
      <c r="S138">
        <v>0</v>
      </c>
      <c r="T138">
        <v>0</v>
      </c>
      <c r="U138">
        <v>0</v>
      </c>
      <c r="V138">
        <v>0.9</v>
      </c>
      <c r="W138">
        <v>0.04</v>
      </c>
      <c r="X138" s="168">
        <v>0.1</v>
      </c>
      <c r="Y138">
        <v>0.04</v>
      </c>
      <c r="Z138">
        <v>0.04</v>
      </c>
      <c r="AA138">
        <v>18</v>
      </c>
      <c r="AB138">
        <v>0</v>
      </c>
      <c r="AC138">
        <v>0</v>
      </c>
      <c r="AD138">
        <v>0</v>
      </c>
      <c r="AE138">
        <v>0</v>
      </c>
      <c r="AF138">
        <v>0</v>
      </c>
      <c r="AG138">
        <v>0</v>
      </c>
      <c r="AH138">
        <v>0</v>
      </c>
      <c r="AI138">
        <v>0</v>
      </c>
      <c r="AJ138">
        <v>0</v>
      </c>
      <c r="AK138">
        <v>0</v>
      </c>
      <c r="AL138">
        <v>0</v>
      </c>
      <c r="AM138">
        <v>1</v>
      </c>
      <c r="AN138">
        <v>1</v>
      </c>
      <c r="AO138" s="168">
        <v>0.65</v>
      </c>
      <c r="AP138" s="168">
        <v>0.65</v>
      </c>
      <c r="AQ138" s="168"/>
      <c r="AR138" s="168"/>
      <c r="AS138" s="168"/>
      <c r="AT138" s="168"/>
      <c r="AU138" s="168"/>
      <c r="AV138" s="168"/>
      <c r="AW138" s="168"/>
      <c r="AX138" s="168"/>
      <c r="AY138" s="168"/>
      <c r="AZ138" s="168"/>
      <c r="BA138" t="s">
        <v>934</v>
      </c>
    </row>
    <row r="139" spans="1:53" x14ac:dyDescent="0.3">
      <c r="A139" t="s">
        <v>317</v>
      </c>
      <c r="B139" t="s">
        <v>933</v>
      </c>
      <c r="C139" t="s">
        <v>299</v>
      </c>
      <c r="D139">
        <v>3.0540595282916461</v>
      </c>
      <c r="E139">
        <v>0</v>
      </c>
      <c r="F139">
        <v>1.4</v>
      </c>
      <c r="G139">
        <v>2.35</v>
      </c>
      <c r="H139">
        <v>1.1599999999999999</v>
      </c>
      <c r="I139">
        <v>2.1100000000000003</v>
      </c>
      <c r="J139">
        <v>0</v>
      </c>
      <c r="K139" t="s">
        <v>318</v>
      </c>
      <c r="L139">
        <v>1</v>
      </c>
      <c r="M139">
        <v>0.5</v>
      </c>
      <c r="N139">
        <v>0</v>
      </c>
      <c r="O139">
        <v>0</v>
      </c>
      <c r="P139">
        <v>0</v>
      </c>
      <c r="Q139">
        <v>0</v>
      </c>
      <c r="R139">
        <v>0</v>
      </c>
      <c r="S139">
        <v>0</v>
      </c>
      <c r="T139">
        <v>0</v>
      </c>
      <c r="U139">
        <v>0</v>
      </c>
      <c r="V139">
        <v>0.9</v>
      </c>
      <c r="W139">
        <v>0.04</v>
      </c>
      <c r="X139" s="168">
        <v>0.1</v>
      </c>
      <c r="Y139">
        <v>0.04</v>
      </c>
      <c r="Z139">
        <v>0.04</v>
      </c>
      <c r="AA139">
        <v>18</v>
      </c>
      <c r="AB139">
        <v>0</v>
      </c>
      <c r="AC139">
        <v>0</v>
      </c>
      <c r="AD139">
        <v>0</v>
      </c>
      <c r="AE139">
        <v>0</v>
      </c>
      <c r="AF139">
        <v>0</v>
      </c>
      <c r="AG139">
        <v>0</v>
      </c>
      <c r="AH139">
        <v>0</v>
      </c>
      <c r="AI139">
        <v>0</v>
      </c>
      <c r="AJ139">
        <v>0</v>
      </c>
      <c r="AK139">
        <v>0</v>
      </c>
      <c r="AL139">
        <v>0</v>
      </c>
      <c r="AM139">
        <v>1</v>
      </c>
      <c r="AN139">
        <v>2</v>
      </c>
      <c r="AO139" s="168">
        <v>0.65</v>
      </c>
      <c r="AP139" s="168">
        <v>0.65</v>
      </c>
      <c r="AQ139" s="168">
        <v>0.65</v>
      </c>
      <c r="AR139" s="168">
        <v>0.65</v>
      </c>
      <c r="AS139" s="168">
        <v>0.75</v>
      </c>
      <c r="AT139" s="168">
        <v>0.75</v>
      </c>
      <c r="AU139" s="168">
        <v>0.75</v>
      </c>
      <c r="AV139" s="168">
        <v>0.75</v>
      </c>
      <c r="AW139" s="168">
        <v>0.75</v>
      </c>
      <c r="AX139" s="168">
        <v>0.65</v>
      </c>
      <c r="AY139" s="168">
        <v>0.65</v>
      </c>
      <c r="AZ139" s="168">
        <v>0.65</v>
      </c>
      <c r="BA139" t="s">
        <v>934</v>
      </c>
    </row>
    <row r="140" spans="1:53" x14ac:dyDescent="0.3">
      <c r="A140" t="s">
        <v>312</v>
      </c>
      <c r="B140" t="s">
        <v>939</v>
      </c>
      <c r="C140" t="s">
        <v>335</v>
      </c>
      <c r="D140">
        <v>1.5031118469445313</v>
      </c>
      <c r="E140">
        <v>0</v>
      </c>
      <c r="F140">
        <v>0.8</v>
      </c>
      <c r="G140">
        <v>2</v>
      </c>
      <c r="H140">
        <v>0</v>
      </c>
      <c r="I140">
        <v>0</v>
      </c>
      <c r="J140" s="168">
        <v>2</v>
      </c>
      <c r="K140" t="s">
        <v>301</v>
      </c>
      <c r="L140">
        <v>1</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1</v>
      </c>
      <c r="AN140">
        <v>1</v>
      </c>
      <c r="AO140">
        <v>0</v>
      </c>
      <c r="AP140">
        <v>0</v>
      </c>
      <c r="BA140" t="s">
        <v>940</v>
      </c>
    </row>
    <row r="141" spans="1:53" x14ac:dyDescent="0.3">
      <c r="A141" t="s">
        <v>317</v>
      </c>
      <c r="B141" t="s">
        <v>942</v>
      </c>
      <c r="C141" t="s">
        <v>228</v>
      </c>
      <c r="D141">
        <v>1.8145863694883726</v>
      </c>
      <c r="E141">
        <v>0.10000000000000009</v>
      </c>
      <c r="F141">
        <v>0.6</v>
      </c>
      <c r="G141">
        <v>2.35</v>
      </c>
      <c r="H141">
        <v>0.36</v>
      </c>
      <c r="I141">
        <v>2.1100000000000003</v>
      </c>
      <c r="J141">
        <v>0</v>
      </c>
      <c r="K141" t="s">
        <v>318</v>
      </c>
      <c r="L141">
        <v>1</v>
      </c>
      <c r="M141">
        <v>0.5</v>
      </c>
      <c r="N141">
        <v>0</v>
      </c>
      <c r="O141">
        <v>0</v>
      </c>
      <c r="P141">
        <v>0</v>
      </c>
      <c r="Q141">
        <v>0</v>
      </c>
      <c r="R141">
        <v>0</v>
      </c>
      <c r="S141">
        <v>0</v>
      </c>
      <c r="T141">
        <v>0</v>
      </c>
      <c r="U141">
        <v>0</v>
      </c>
      <c r="V141">
        <v>0.9</v>
      </c>
      <c r="W141">
        <v>0.04</v>
      </c>
      <c r="X141" s="168">
        <v>0.1</v>
      </c>
      <c r="Y141">
        <v>0.04</v>
      </c>
      <c r="Z141">
        <v>0.04</v>
      </c>
      <c r="AA141">
        <v>18</v>
      </c>
      <c r="AB141">
        <v>0</v>
      </c>
      <c r="AC141">
        <v>0</v>
      </c>
      <c r="AD141">
        <v>0</v>
      </c>
      <c r="AE141">
        <v>0</v>
      </c>
      <c r="AF141">
        <v>0</v>
      </c>
      <c r="AG141">
        <v>0</v>
      </c>
      <c r="AH141">
        <v>0</v>
      </c>
      <c r="AI141">
        <v>0</v>
      </c>
      <c r="AJ141">
        <v>0</v>
      </c>
      <c r="AK141">
        <v>0</v>
      </c>
      <c r="AL141">
        <v>0</v>
      </c>
      <c r="AM141">
        <v>12</v>
      </c>
      <c r="AN141">
        <v>1</v>
      </c>
      <c r="AO141" s="168">
        <v>0.65</v>
      </c>
      <c r="AP141" s="168">
        <v>0.65</v>
      </c>
      <c r="AQ141" s="168"/>
      <c r="AR141" s="168"/>
      <c r="AS141" s="168"/>
      <c r="AT141" s="168"/>
      <c r="AU141" s="168"/>
      <c r="AV141" s="168"/>
      <c r="AW141" s="168"/>
      <c r="AX141" s="168"/>
      <c r="AY141" s="168"/>
      <c r="AZ141" s="168"/>
      <c r="BA141" t="s">
        <v>943</v>
      </c>
    </row>
    <row r="142" spans="1:53" x14ac:dyDescent="0.3">
      <c r="A142" t="s">
        <v>317</v>
      </c>
      <c r="B142" t="s">
        <v>942</v>
      </c>
      <c r="C142" t="s">
        <v>228</v>
      </c>
      <c r="D142">
        <v>1.8145863694883726</v>
      </c>
      <c r="E142">
        <v>0.10000000000000009</v>
      </c>
      <c r="F142">
        <v>0.6</v>
      </c>
      <c r="G142">
        <v>2.35</v>
      </c>
      <c r="H142">
        <v>0.36</v>
      </c>
      <c r="I142">
        <v>2.1100000000000003</v>
      </c>
      <c r="J142">
        <v>0</v>
      </c>
      <c r="K142" t="s">
        <v>318</v>
      </c>
      <c r="L142">
        <v>1</v>
      </c>
      <c r="M142">
        <v>0.5</v>
      </c>
      <c r="N142">
        <v>0</v>
      </c>
      <c r="O142">
        <v>0</v>
      </c>
      <c r="P142">
        <v>0</v>
      </c>
      <c r="Q142">
        <v>0</v>
      </c>
      <c r="R142">
        <v>0</v>
      </c>
      <c r="S142">
        <v>0</v>
      </c>
      <c r="T142">
        <v>0</v>
      </c>
      <c r="U142">
        <v>0</v>
      </c>
      <c r="V142">
        <v>0.9</v>
      </c>
      <c r="W142">
        <v>0.04</v>
      </c>
      <c r="X142" s="168">
        <v>0.1</v>
      </c>
      <c r="Y142">
        <v>0.04</v>
      </c>
      <c r="Z142">
        <v>0.04</v>
      </c>
      <c r="AA142">
        <v>18</v>
      </c>
      <c r="AB142">
        <v>0</v>
      </c>
      <c r="AC142">
        <v>0</v>
      </c>
      <c r="AD142">
        <v>0</v>
      </c>
      <c r="AE142">
        <v>0</v>
      </c>
      <c r="AF142">
        <v>0</v>
      </c>
      <c r="AG142">
        <v>0</v>
      </c>
      <c r="AH142">
        <v>0</v>
      </c>
      <c r="AI142">
        <v>0</v>
      </c>
      <c r="AJ142">
        <v>0</v>
      </c>
      <c r="AK142">
        <v>0</v>
      </c>
      <c r="AL142">
        <v>0</v>
      </c>
      <c r="AM142">
        <v>1</v>
      </c>
      <c r="AN142">
        <v>2</v>
      </c>
      <c r="AO142" s="168">
        <v>0.65</v>
      </c>
      <c r="AP142" s="168">
        <v>0.65</v>
      </c>
      <c r="AQ142" s="168">
        <v>0.65</v>
      </c>
      <c r="AR142" s="168">
        <v>0.65</v>
      </c>
      <c r="AS142" s="168">
        <v>0.75</v>
      </c>
      <c r="AT142" s="168">
        <v>0.75</v>
      </c>
      <c r="AU142" s="168">
        <v>0.75</v>
      </c>
      <c r="AV142" s="168">
        <v>0.75</v>
      </c>
      <c r="AW142" s="168">
        <v>0.75</v>
      </c>
      <c r="AX142" s="168">
        <v>0.65</v>
      </c>
      <c r="AY142" s="168">
        <v>0.65</v>
      </c>
      <c r="AZ142" s="168">
        <v>0.65</v>
      </c>
      <c r="BA142" t="s">
        <v>943</v>
      </c>
    </row>
    <row r="143" spans="1:53" x14ac:dyDescent="0.3">
      <c r="A143" t="s">
        <v>312</v>
      </c>
      <c r="B143" t="s">
        <v>947</v>
      </c>
      <c r="C143" t="s">
        <v>315</v>
      </c>
      <c r="D143">
        <v>0.37781578006748212</v>
      </c>
      <c r="E143">
        <v>0</v>
      </c>
      <c r="F143">
        <v>0.8</v>
      </c>
      <c r="G143">
        <v>2</v>
      </c>
      <c r="H143">
        <v>0</v>
      </c>
      <c r="I143">
        <v>0</v>
      </c>
      <c r="J143" s="168">
        <v>2</v>
      </c>
      <c r="K143" t="s">
        <v>301</v>
      </c>
      <c r="L143">
        <v>1</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1</v>
      </c>
      <c r="AN143">
        <v>1</v>
      </c>
      <c r="AO143">
        <v>0</v>
      </c>
      <c r="AP143">
        <v>0</v>
      </c>
      <c r="BA143" t="s">
        <v>948</v>
      </c>
    </row>
    <row r="144" spans="1:53" x14ac:dyDescent="0.3">
      <c r="A144" t="s">
        <v>312</v>
      </c>
      <c r="B144" t="s">
        <v>949</v>
      </c>
      <c r="C144" t="s">
        <v>335</v>
      </c>
      <c r="D144">
        <v>0.20499982006089523</v>
      </c>
      <c r="E144">
        <v>0</v>
      </c>
      <c r="F144">
        <v>0.8</v>
      </c>
      <c r="G144">
        <v>2</v>
      </c>
      <c r="H144">
        <v>0</v>
      </c>
      <c r="I144">
        <v>0</v>
      </c>
      <c r="J144" s="168">
        <v>2</v>
      </c>
      <c r="K144" t="s">
        <v>301</v>
      </c>
      <c r="L144">
        <v>1</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1</v>
      </c>
      <c r="AN144">
        <v>1</v>
      </c>
      <c r="AO144">
        <v>0</v>
      </c>
      <c r="AP144">
        <v>0</v>
      </c>
      <c r="BA144" t="s">
        <v>950</v>
      </c>
    </row>
    <row r="145" spans="1:53" x14ac:dyDescent="0.3">
      <c r="A145" t="s">
        <v>312</v>
      </c>
      <c r="B145" t="s">
        <v>951</v>
      </c>
      <c r="C145" t="s">
        <v>335</v>
      </c>
      <c r="D145">
        <v>0.26589540178047655</v>
      </c>
      <c r="E145">
        <v>0</v>
      </c>
      <c r="F145">
        <v>0.8</v>
      </c>
      <c r="G145">
        <v>2</v>
      </c>
      <c r="H145">
        <v>0</v>
      </c>
      <c r="I145">
        <v>0</v>
      </c>
      <c r="J145" s="168">
        <v>2</v>
      </c>
      <c r="K145" t="s">
        <v>301</v>
      </c>
      <c r="L145">
        <v>1</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1</v>
      </c>
      <c r="AN145">
        <v>1</v>
      </c>
      <c r="AO145">
        <v>0</v>
      </c>
      <c r="AP145">
        <v>0</v>
      </c>
      <c r="BA145" t="s">
        <v>952</v>
      </c>
    </row>
    <row r="146" spans="1:53" x14ac:dyDescent="0.3">
      <c r="A146" t="s">
        <v>312</v>
      </c>
      <c r="B146" t="s">
        <v>954</v>
      </c>
      <c r="C146" t="s">
        <v>335</v>
      </c>
      <c r="D146">
        <v>0.30221090072993956</v>
      </c>
      <c r="E146">
        <v>0</v>
      </c>
      <c r="F146">
        <v>0.8</v>
      </c>
      <c r="G146">
        <v>2</v>
      </c>
      <c r="H146">
        <v>0</v>
      </c>
      <c r="I146">
        <v>0</v>
      </c>
      <c r="J146" s="168">
        <v>2</v>
      </c>
      <c r="K146" t="s">
        <v>301</v>
      </c>
      <c r="L146">
        <v>1</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1</v>
      </c>
      <c r="AN146">
        <v>1</v>
      </c>
      <c r="AO146">
        <v>0</v>
      </c>
      <c r="AP146">
        <v>0</v>
      </c>
      <c r="BA146" t="s">
        <v>955</v>
      </c>
    </row>
    <row r="147" spans="1:53" x14ac:dyDescent="0.3">
      <c r="A147" t="s">
        <v>312</v>
      </c>
      <c r="B147" t="s">
        <v>956</v>
      </c>
      <c r="C147" t="s">
        <v>228</v>
      </c>
      <c r="D147">
        <v>0.66045714827912927</v>
      </c>
      <c r="E147">
        <v>0</v>
      </c>
      <c r="F147">
        <v>0.8</v>
      </c>
      <c r="G147">
        <v>2</v>
      </c>
      <c r="H147">
        <v>0</v>
      </c>
      <c r="I147">
        <v>0</v>
      </c>
      <c r="J147" s="168">
        <v>2</v>
      </c>
      <c r="K147" t="s">
        <v>301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1</v>
      </c>
      <c r="AO147">
        <v>0</v>
      </c>
      <c r="AP147">
        <v>0</v>
      </c>
      <c r="BA147" t="s">
        <v>957</v>
      </c>
    </row>
    <row r="148" spans="1:53" x14ac:dyDescent="0.3">
      <c r="A148" t="s">
        <v>312</v>
      </c>
      <c r="B148" t="s">
        <v>958</v>
      </c>
      <c r="C148" t="s">
        <v>228</v>
      </c>
      <c r="D148">
        <v>0.72656360264604325</v>
      </c>
      <c r="E148">
        <v>0</v>
      </c>
      <c r="F148">
        <v>0.8</v>
      </c>
      <c r="G148">
        <v>2</v>
      </c>
      <c r="H148">
        <v>0</v>
      </c>
      <c r="I148">
        <v>0</v>
      </c>
      <c r="J148" s="168">
        <v>2</v>
      </c>
      <c r="K148" t="s">
        <v>301</v>
      </c>
      <c r="L148">
        <v>1</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1</v>
      </c>
      <c r="AO148">
        <v>0</v>
      </c>
      <c r="AP148">
        <v>0</v>
      </c>
      <c r="BA148" t="s">
        <v>959</v>
      </c>
    </row>
    <row r="149" spans="1:53" x14ac:dyDescent="0.3">
      <c r="A149" t="s">
        <v>312</v>
      </c>
      <c r="B149" t="s">
        <v>960</v>
      </c>
      <c r="C149" t="s">
        <v>299</v>
      </c>
      <c r="D149">
        <v>0.37755815640242701</v>
      </c>
      <c r="E149">
        <v>0</v>
      </c>
      <c r="F149">
        <v>0.8</v>
      </c>
      <c r="G149">
        <v>2</v>
      </c>
      <c r="H149">
        <v>0</v>
      </c>
      <c r="I149">
        <v>0</v>
      </c>
      <c r="J149" s="168">
        <v>2</v>
      </c>
      <c r="K149" t="s">
        <v>301</v>
      </c>
      <c r="L149">
        <v>1</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1</v>
      </c>
      <c r="AN149">
        <v>1</v>
      </c>
      <c r="AO149">
        <v>0</v>
      </c>
      <c r="AP149">
        <v>0</v>
      </c>
      <c r="BA149" t="s">
        <v>961</v>
      </c>
    </row>
    <row r="150" spans="1:53" x14ac:dyDescent="0.3">
      <c r="A150" t="s">
        <v>312</v>
      </c>
      <c r="B150" t="s">
        <v>965</v>
      </c>
      <c r="C150" t="s">
        <v>228</v>
      </c>
      <c r="D150">
        <v>0.26589540178047655</v>
      </c>
      <c r="E150">
        <v>0</v>
      </c>
      <c r="F150">
        <v>0.8</v>
      </c>
      <c r="G150">
        <v>2</v>
      </c>
      <c r="H150">
        <v>0</v>
      </c>
      <c r="I150">
        <v>0</v>
      </c>
      <c r="J150" s="168">
        <v>2</v>
      </c>
      <c r="K150" t="s">
        <v>301</v>
      </c>
      <c r="L150">
        <v>1</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1</v>
      </c>
      <c r="AN150">
        <v>1</v>
      </c>
      <c r="AO150">
        <v>0</v>
      </c>
      <c r="AP150">
        <v>0</v>
      </c>
      <c r="BA150" t="s">
        <v>966</v>
      </c>
    </row>
    <row r="151" spans="1:53" x14ac:dyDescent="0.3">
      <c r="A151" t="s">
        <v>312</v>
      </c>
      <c r="B151" t="s">
        <v>971</v>
      </c>
      <c r="C151" t="s">
        <v>335</v>
      </c>
      <c r="D151">
        <v>0.22965382845709226</v>
      </c>
      <c r="E151">
        <v>0</v>
      </c>
      <c r="F151">
        <v>0.8</v>
      </c>
      <c r="G151">
        <v>2</v>
      </c>
      <c r="H151">
        <v>0</v>
      </c>
      <c r="I151">
        <v>0</v>
      </c>
      <c r="J151" s="168">
        <v>2</v>
      </c>
      <c r="K151" t="s">
        <v>301</v>
      </c>
      <c r="L151">
        <v>1</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1</v>
      </c>
      <c r="AN151">
        <v>1</v>
      </c>
      <c r="AO151">
        <v>0</v>
      </c>
      <c r="AP151">
        <v>0</v>
      </c>
      <c r="BA151" t="s">
        <v>973</v>
      </c>
    </row>
    <row r="152" spans="1:53" x14ac:dyDescent="0.3">
      <c r="A152" t="s">
        <v>312</v>
      </c>
      <c r="B152" t="s">
        <v>976</v>
      </c>
      <c r="C152" t="s">
        <v>315</v>
      </c>
      <c r="D152">
        <v>9.0445537828020325E-2</v>
      </c>
      <c r="E152">
        <v>0</v>
      </c>
      <c r="F152">
        <v>1.79</v>
      </c>
      <c r="G152">
        <v>2.81</v>
      </c>
      <c r="H152">
        <v>0</v>
      </c>
      <c r="I152">
        <v>0</v>
      </c>
      <c r="J152" s="168">
        <v>2</v>
      </c>
      <c r="K152" t="s">
        <v>301</v>
      </c>
      <c r="L152">
        <v>1</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1</v>
      </c>
      <c r="AN152">
        <v>1</v>
      </c>
      <c r="AO152">
        <v>0</v>
      </c>
      <c r="AP152">
        <v>0</v>
      </c>
      <c r="BA152" t="s">
        <v>977</v>
      </c>
    </row>
    <row r="153" spans="1:53" x14ac:dyDescent="0.3">
      <c r="A153" t="s">
        <v>317</v>
      </c>
      <c r="B153" t="s">
        <v>980</v>
      </c>
      <c r="C153" t="s">
        <v>228</v>
      </c>
      <c r="D153">
        <v>0.36485104683418385</v>
      </c>
      <c r="E153">
        <v>0.10000000000000053</v>
      </c>
      <c r="F153">
        <v>1.3</v>
      </c>
      <c r="G153">
        <v>2.35</v>
      </c>
      <c r="H153">
        <v>1.06</v>
      </c>
      <c r="I153">
        <v>2.1100000000000003</v>
      </c>
      <c r="J153">
        <v>0</v>
      </c>
      <c r="K153" t="s">
        <v>318</v>
      </c>
      <c r="L153">
        <v>1</v>
      </c>
      <c r="M153">
        <v>0.5</v>
      </c>
      <c r="N153">
        <v>0</v>
      </c>
      <c r="O153">
        <v>0</v>
      </c>
      <c r="P153">
        <v>0</v>
      </c>
      <c r="Q153">
        <v>0</v>
      </c>
      <c r="R153">
        <v>0</v>
      </c>
      <c r="S153">
        <v>0</v>
      </c>
      <c r="T153">
        <v>0</v>
      </c>
      <c r="U153">
        <v>0</v>
      </c>
      <c r="V153">
        <v>0.9</v>
      </c>
      <c r="W153">
        <v>0.04</v>
      </c>
      <c r="X153" s="168">
        <v>0.1</v>
      </c>
      <c r="Y153">
        <v>0.04</v>
      </c>
      <c r="Z153">
        <v>0.04</v>
      </c>
      <c r="AA153">
        <v>18</v>
      </c>
      <c r="AB153">
        <v>0</v>
      </c>
      <c r="AC153">
        <v>0</v>
      </c>
      <c r="AD153">
        <v>0</v>
      </c>
      <c r="AE153">
        <v>0</v>
      </c>
      <c r="AF153">
        <v>0</v>
      </c>
      <c r="AG153">
        <v>0</v>
      </c>
      <c r="AH153">
        <v>0</v>
      </c>
      <c r="AI153">
        <v>0</v>
      </c>
      <c r="AJ153">
        <v>0</v>
      </c>
      <c r="AK153">
        <v>0</v>
      </c>
      <c r="AL153">
        <v>0</v>
      </c>
      <c r="AM153">
        <v>12</v>
      </c>
      <c r="AN153">
        <v>1</v>
      </c>
      <c r="AO153" s="168">
        <v>0.65</v>
      </c>
      <c r="AP153" s="168">
        <v>0.65</v>
      </c>
      <c r="AQ153" s="168"/>
      <c r="AR153" s="168"/>
      <c r="AS153" s="168"/>
      <c r="AT153" s="168"/>
      <c r="AU153" s="168"/>
      <c r="AV153" s="168"/>
      <c r="AW153" s="168"/>
      <c r="AX153" s="168"/>
      <c r="AY153" s="168"/>
      <c r="AZ153" s="168"/>
      <c r="BA153" t="s">
        <v>981</v>
      </c>
    </row>
    <row r="154" spans="1:53" x14ac:dyDescent="0.3">
      <c r="A154" t="s">
        <v>317</v>
      </c>
      <c r="B154" t="s">
        <v>980</v>
      </c>
      <c r="C154" t="s">
        <v>228</v>
      </c>
      <c r="D154">
        <v>0.36485104683418385</v>
      </c>
      <c r="E154">
        <v>0.10000000000000053</v>
      </c>
      <c r="F154">
        <v>1.3</v>
      </c>
      <c r="G154">
        <v>2.35</v>
      </c>
      <c r="H154">
        <v>1.06</v>
      </c>
      <c r="I154">
        <v>2.1100000000000003</v>
      </c>
      <c r="J154">
        <v>0</v>
      </c>
      <c r="K154" t="s">
        <v>318</v>
      </c>
      <c r="L154">
        <v>1</v>
      </c>
      <c r="M154">
        <v>0.5</v>
      </c>
      <c r="N154">
        <v>0</v>
      </c>
      <c r="O154">
        <v>0</v>
      </c>
      <c r="P154">
        <v>0</v>
      </c>
      <c r="Q154">
        <v>0</v>
      </c>
      <c r="R154">
        <v>0</v>
      </c>
      <c r="S154">
        <v>0</v>
      </c>
      <c r="T154">
        <v>0</v>
      </c>
      <c r="U154">
        <v>0</v>
      </c>
      <c r="V154">
        <v>0.9</v>
      </c>
      <c r="W154">
        <v>0.04</v>
      </c>
      <c r="X154" s="168">
        <v>0.1</v>
      </c>
      <c r="Y154">
        <v>0.04</v>
      </c>
      <c r="Z154">
        <v>0.04</v>
      </c>
      <c r="AA154">
        <v>18</v>
      </c>
      <c r="AB154">
        <v>0</v>
      </c>
      <c r="AC154">
        <v>0</v>
      </c>
      <c r="AD154">
        <v>0</v>
      </c>
      <c r="AE154">
        <v>0</v>
      </c>
      <c r="AF154">
        <v>0</v>
      </c>
      <c r="AG154">
        <v>0</v>
      </c>
      <c r="AH154">
        <v>0</v>
      </c>
      <c r="AI154">
        <v>0</v>
      </c>
      <c r="AJ154">
        <v>0</v>
      </c>
      <c r="AK154">
        <v>0</v>
      </c>
      <c r="AL154">
        <v>0</v>
      </c>
      <c r="AM154">
        <v>1</v>
      </c>
      <c r="AN154">
        <v>2</v>
      </c>
      <c r="AO154" s="168">
        <v>0.65</v>
      </c>
      <c r="AP154" s="168">
        <v>0.65</v>
      </c>
      <c r="AQ154" s="168">
        <v>0.65</v>
      </c>
      <c r="AR154" s="168">
        <v>0.65</v>
      </c>
      <c r="AS154" s="168">
        <v>0.75</v>
      </c>
      <c r="AT154" s="168">
        <v>0.75</v>
      </c>
      <c r="AU154" s="168">
        <v>0.75</v>
      </c>
      <c r="AV154" s="168">
        <v>0.75</v>
      </c>
      <c r="AW154" s="168">
        <v>0.75</v>
      </c>
      <c r="AX154" s="168">
        <v>0.65</v>
      </c>
      <c r="AY154" s="168">
        <v>0.65</v>
      </c>
      <c r="AZ154" s="168">
        <v>0.65</v>
      </c>
      <c r="BA154" t="s">
        <v>981</v>
      </c>
    </row>
    <row r="155" spans="1:53" x14ac:dyDescent="0.3">
      <c r="A155" t="s">
        <v>317</v>
      </c>
      <c r="B155" t="s">
        <v>984</v>
      </c>
      <c r="C155" t="s">
        <v>299</v>
      </c>
      <c r="D155">
        <v>3.9243165642348488</v>
      </c>
      <c r="E155">
        <v>0.10000000000000053</v>
      </c>
      <c r="F155">
        <v>1.2</v>
      </c>
      <c r="G155">
        <v>2.35</v>
      </c>
      <c r="H155">
        <v>0.96</v>
      </c>
      <c r="I155">
        <v>2.1100000000000003</v>
      </c>
      <c r="J155">
        <v>0</v>
      </c>
      <c r="K155" t="s">
        <v>318</v>
      </c>
      <c r="L155">
        <v>1</v>
      </c>
      <c r="M155">
        <v>0.5</v>
      </c>
      <c r="N155">
        <v>0</v>
      </c>
      <c r="O155">
        <v>0</v>
      </c>
      <c r="P155">
        <v>0</v>
      </c>
      <c r="Q155">
        <v>0</v>
      </c>
      <c r="R155">
        <v>0</v>
      </c>
      <c r="S155">
        <v>0</v>
      </c>
      <c r="T155">
        <v>0</v>
      </c>
      <c r="U155">
        <v>0</v>
      </c>
      <c r="V155">
        <v>0.9</v>
      </c>
      <c r="W155">
        <v>0.04</v>
      </c>
      <c r="X155" s="168">
        <v>0.1</v>
      </c>
      <c r="Y155">
        <v>0.04</v>
      </c>
      <c r="Z155">
        <v>0.04</v>
      </c>
      <c r="AA155">
        <v>18</v>
      </c>
      <c r="AB155">
        <v>0</v>
      </c>
      <c r="AC155">
        <v>0</v>
      </c>
      <c r="AD155">
        <v>0</v>
      </c>
      <c r="AE155">
        <v>0</v>
      </c>
      <c r="AF155">
        <v>0</v>
      </c>
      <c r="AG155">
        <v>0</v>
      </c>
      <c r="AH155">
        <v>0</v>
      </c>
      <c r="AI155">
        <v>0</v>
      </c>
      <c r="AJ155">
        <v>0</v>
      </c>
      <c r="AK155">
        <v>0</v>
      </c>
      <c r="AL155">
        <v>0</v>
      </c>
      <c r="AM155">
        <v>1</v>
      </c>
      <c r="AN155">
        <v>1</v>
      </c>
      <c r="AO155" s="168">
        <v>0.65</v>
      </c>
      <c r="AP155" s="168">
        <v>0.65</v>
      </c>
      <c r="AQ155" s="168"/>
      <c r="AR155" s="168"/>
      <c r="AS155" s="168"/>
      <c r="AT155" s="168"/>
      <c r="AU155" s="168"/>
      <c r="AV155" s="168"/>
      <c r="AW155" s="168"/>
      <c r="AX155" s="168"/>
      <c r="AY155" s="168"/>
      <c r="AZ155" s="168"/>
      <c r="BA155" t="s">
        <v>985</v>
      </c>
    </row>
    <row r="156" spans="1:53" x14ac:dyDescent="0.3">
      <c r="A156" t="s">
        <v>317</v>
      </c>
      <c r="B156" t="s">
        <v>984</v>
      </c>
      <c r="C156" t="s">
        <v>299</v>
      </c>
      <c r="D156">
        <v>6.5469324946310561</v>
      </c>
      <c r="E156">
        <v>0.10000000000000053</v>
      </c>
      <c r="F156">
        <v>1.8</v>
      </c>
      <c r="G156">
        <v>2.35</v>
      </c>
      <c r="H156">
        <v>1.56</v>
      </c>
      <c r="I156">
        <v>2.1100000000000003</v>
      </c>
      <c r="J156">
        <v>0</v>
      </c>
      <c r="K156" t="s">
        <v>318</v>
      </c>
      <c r="L156">
        <v>1</v>
      </c>
      <c r="M156">
        <v>0.5</v>
      </c>
      <c r="N156">
        <v>0</v>
      </c>
      <c r="O156">
        <v>0</v>
      </c>
      <c r="P156">
        <v>0</v>
      </c>
      <c r="Q156">
        <v>0</v>
      </c>
      <c r="R156">
        <v>0</v>
      </c>
      <c r="S156">
        <v>0</v>
      </c>
      <c r="T156">
        <v>0</v>
      </c>
      <c r="U156">
        <v>0</v>
      </c>
      <c r="V156">
        <v>0.9</v>
      </c>
      <c r="W156">
        <v>0.04</v>
      </c>
      <c r="X156" s="168">
        <v>0.1</v>
      </c>
      <c r="Y156">
        <v>0.04</v>
      </c>
      <c r="Z156">
        <v>0.04</v>
      </c>
      <c r="AA156">
        <v>18</v>
      </c>
      <c r="AB156">
        <v>0</v>
      </c>
      <c r="AC156">
        <v>0</v>
      </c>
      <c r="AD156">
        <v>0</v>
      </c>
      <c r="AE156">
        <v>0</v>
      </c>
      <c r="AF156">
        <v>0</v>
      </c>
      <c r="AG156">
        <v>0</v>
      </c>
      <c r="AH156">
        <v>0</v>
      </c>
      <c r="AI156">
        <v>0</v>
      </c>
      <c r="AJ156">
        <v>0</v>
      </c>
      <c r="AK156">
        <v>0</v>
      </c>
      <c r="AL156">
        <v>0</v>
      </c>
      <c r="AM156">
        <v>1</v>
      </c>
      <c r="AN156">
        <v>2</v>
      </c>
      <c r="AO156" s="168">
        <v>0.65</v>
      </c>
      <c r="AP156" s="168">
        <v>0.65</v>
      </c>
      <c r="AQ156" s="168">
        <v>0.65</v>
      </c>
      <c r="AR156" s="168">
        <v>0.65</v>
      </c>
      <c r="AS156" s="168">
        <v>0.75</v>
      </c>
      <c r="AT156" s="168">
        <v>0.75</v>
      </c>
      <c r="AU156" s="168">
        <v>0.75</v>
      </c>
      <c r="AV156" s="168">
        <v>0.75</v>
      </c>
      <c r="AW156" s="168">
        <v>0.75</v>
      </c>
      <c r="AX156" s="168">
        <v>0.65</v>
      </c>
      <c r="AY156" s="168">
        <v>0.65</v>
      </c>
      <c r="AZ156" s="168">
        <v>0.65</v>
      </c>
      <c r="BA156" t="s">
        <v>985</v>
      </c>
    </row>
    <row r="157" spans="1:53" x14ac:dyDescent="0.3">
      <c r="A157" t="s">
        <v>317</v>
      </c>
      <c r="B157" t="s">
        <v>984</v>
      </c>
      <c r="C157" t="s">
        <v>299</v>
      </c>
      <c r="D157">
        <v>3.9243165642348488</v>
      </c>
      <c r="E157">
        <v>0.10000000000000053</v>
      </c>
      <c r="F157">
        <v>1.2</v>
      </c>
      <c r="G157">
        <v>2.35</v>
      </c>
      <c r="H157">
        <v>0.96</v>
      </c>
      <c r="I157">
        <v>2.1100000000000003</v>
      </c>
      <c r="J157">
        <v>0</v>
      </c>
      <c r="K157" t="s">
        <v>318</v>
      </c>
      <c r="L157">
        <v>1</v>
      </c>
      <c r="M157">
        <v>0.5</v>
      </c>
      <c r="N157">
        <v>0</v>
      </c>
      <c r="O157">
        <v>0</v>
      </c>
      <c r="P157">
        <v>0</v>
      </c>
      <c r="Q157">
        <v>0</v>
      </c>
      <c r="R157">
        <v>0</v>
      </c>
      <c r="S157">
        <v>0</v>
      </c>
      <c r="T157">
        <v>0</v>
      </c>
      <c r="U157">
        <v>0</v>
      </c>
      <c r="V157">
        <v>0.9</v>
      </c>
      <c r="W157">
        <v>0.04</v>
      </c>
      <c r="X157" s="168">
        <v>0.1</v>
      </c>
      <c r="Y157">
        <v>0.04</v>
      </c>
      <c r="Z157">
        <v>0.04</v>
      </c>
      <c r="AA157">
        <v>18</v>
      </c>
      <c r="AB157">
        <v>0</v>
      </c>
      <c r="AC157">
        <v>0</v>
      </c>
      <c r="AD157">
        <v>0</v>
      </c>
      <c r="AE157">
        <v>0</v>
      </c>
      <c r="AF157">
        <v>0</v>
      </c>
      <c r="AG157">
        <v>0</v>
      </c>
      <c r="AH157">
        <v>0</v>
      </c>
      <c r="AI157">
        <v>0</v>
      </c>
      <c r="AJ157">
        <v>0</v>
      </c>
      <c r="AK157">
        <v>0</v>
      </c>
      <c r="AL157">
        <v>0</v>
      </c>
      <c r="AM157">
        <v>1</v>
      </c>
      <c r="AN157">
        <v>2</v>
      </c>
      <c r="AO157" s="168">
        <v>0.65</v>
      </c>
      <c r="AP157" s="168">
        <v>0.65</v>
      </c>
      <c r="AQ157" s="168">
        <v>0.65</v>
      </c>
      <c r="AR157" s="168">
        <v>0.65</v>
      </c>
      <c r="AS157" s="168">
        <v>0.75</v>
      </c>
      <c r="AT157" s="168">
        <v>0.75</v>
      </c>
      <c r="AU157" s="168">
        <v>0.75</v>
      </c>
      <c r="AV157" s="168">
        <v>0.75</v>
      </c>
      <c r="AW157" s="168">
        <v>0.75</v>
      </c>
      <c r="AX157" s="168">
        <v>0.65</v>
      </c>
      <c r="AY157" s="168">
        <v>0.65</v>
      </c>
      <c r="AZ157" s="168">
        <v>0.65</v>
      </c>
      <c r="BA157" t="s">
        <v>985</v>
      </c>
    </row>
    <row r="158" spans="1:53" x14ac:dyDescent="0.3">
      <c r="A158" t="s">
        <v>312</v>
      </c>
      <c r="B158" t="s">
        <v>992</v>
      </c>
      <c r="C158" t="s">
        <v>335</v>
      </c>
      <c r="D158">
        <v>0.20000079608841667</v>
      </c>
      <c r="E158">
        <v>0</v>
      </c>
      <c r="F158">
        <v>0.8</v>
      </c>
      <c r="G158">
        <v>2</v>
      </c>
      <c r="H158">
        <v>0</v>
      </c>
      <c r="I158">
        <v>0</v>
      </c>
      <c r="J158" s="168">
        <v>2</v>
      </c>
      <c r="K158" t="s">
        <v>301</v>
      </c>
      <c r="L158">
        <v>1</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1</v>
      </c>
      <c r="AN158">
        <v>1</v>
      </c>
      <c r="AO158">
        <v>0</v>
      </c>
      <c r="AP158">
        <v>0</v>
      </c>
      <c r="BA158" t="s">
        <v>993</v>
      </c>
    </row>
    <row r="159" spans="1:53" x14ac:dyDescent="0.3">
      <c r="A159" t="s">
        <v>312</v>
      </c>
      <c r="B159" t="s">
        <v>994</v>
      </c>
      <c r="C159" t="s">
        <v>299</v>
      </c>
      <c r="D159">
        <v>0.34023821535213145</v>
      </c>
      <c r="E159">
        <v>0</v>
      </c>
      <c r="F159">
        <v>0.8</v>
      </c>
      <c r="G159">
        <v>2</v>
      </c>
      <c r="H159">
        <v>0</v>
      </c>
      <c r="I159">
        <v>0</v>
      </c>
      <c r="J159" s="168">
        <v>2</v>
      </c>
      <c r="K159" t="s">
        <v>301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1</v>
      </c>
      <c r="AN159">
        <v>1</v>
      </c>
      <c r="AO159">
        <v>0</v>
      </c>
      <c r="AP159">
        <v>0</v>
      </c>
      <c r="BA159" t="s">
        <v>995</v>
      </c>
    </row>
    <row r="160" spans="1:53" x14ac:dyDescent="0.3">
      <c r="A160" t="s">
        <v>312</v>
      </c>
      <c r="B160" t="s">
        <v>996</v>
      </c>
      <c r="C160" t="s">
        <v>228</v>
      </c>
      <c r="D160">
        <v>1.6330268651243918</v>
      </c>
      <c r="E160">
        <v>0</v>
      </c>
      <c r="F160">
        <v>0.8</v>
      </c>
      <c r="G160">
        <v>2</v>
      </c>
      <c r="H160">
        <v>0</v>
      </c>
      <c r="I160">
        <v>0</v>
      </c>
      <c r="J160" s="168">
        <v>2</v>
      </c>
      <c r="K160" t="s">
        <v>301</v>
      </c>
      <c r="L160">
        <v>1</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c r="AN160">
        <v>1</v>
      </c>
      <c r="AO160">
        <v>0</v>
      </c>
      <c r="AP160">
        <v>0</v>
      </c>
      <c r="BA160" t="s">
        <v>998</v>
      </c>
    </row>
    <row r="161" spans="1:53" x14ac:dyDescent="0.3">
      <c r="A161" t="s">
        <v>312</v>
      </c>
      <c r="B161" t="s">
        <v>999</v>
      </c>
      <c r="C161" t="s">
        <v>315</v>
      </c>
      <c r="D161">
        <v>0.4319377567682634</v>
      </c>
      <c r="E161">
        <v>0</v>
      </c>
      <c r="F161">
        <v>1.1399999999999999</v>
      </c>
      <c r="G161">
        <v>2.12</v>
      </c>
      <c r="H161">
        <v>0</v>
      </c>
      <c r="I161">
        <v>0</v>
      </c>
      <c r="J161" s="168">
        <v>2</v>
      </c>
      <c r="K161" t="s">
        <v>316</v>
      </c>
      <c r="L161">
        <v>1</v>
      </c>
      <c r="M161">
        <v>0.5</v>
      </c>
      <c r="N161">
        <v>0</v>
      </c>
      <c r="O161">
        <v>0</v>
      </c>
      <c r="P161">
        <v>0</v>
      </c>
      <c r="Q161">
        <v>0</v>
      </c>
      <c r="R161">
        <v>0</v>
      </c>
      <c r="S161">
        <v>0</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1</v>
      </c>
      <c r="AN161">
        <v>1</v>
      </c>
      <c r="AO161">
        <v>0</v>
      </c>
      <c r="AP161">
        <v>0</v>
      </c>
      <c r="BA161" t="s">
        <v>1000</v>
      </c>
    </row>
    <row r="162" spans="1:53" x14ac:dyDescent="0.3">
      <c r="A162" t="s">
        <v>312</v>
      </c>
      <c r="B162" t="s">
        <v>1002</v>
      </c>
      <c r="C162" t="s">
        <v>228</v>
      </c>
      <c r="D162">
        <v>1.6330268651243918</v>
      </c>
      <c r="E162">
        <v>0</v>
      </c>
      <c r="F162">
        <v>0.8</v>
      </c>
      <c r="G162">
        <v>2</v>
      </c>
      <c r="H162">
        <v>0</v>
      </c>
      <c r="I162">
        <v>0</v>
      </c>
      <c r="J162" s="168">
        <v>2</v>
      </c>
      <c r="K162" t="s">
        <v>301</v>
      </c>
      <c r="L162">
        <v>1</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0</v>
      </c>
      <c r="AP162">
        <v>0</v>
      </c>
      <c r="BA162" t="s">
        <v>1003</v>
      </c>
    </row>
    <row r="163" spans="1:53" x14ac:dyDescent="0.3">
      <c r="A163" t="s">
        <v>312</v>
      </c>
      <c r="B163" t="s">
        <v>1007</v>
      </c>
      <c r="C163" t="s">
        <v>335</v>
      </c>
      <c r="D163">
        <v>0.20000079608841667</v>
      </c>
      <c r="E163">
        <v>0</v>
      </c>
      <c r="F163">
        <v>0.8</v>
      </c>
      <c r="G163">
        <v>2</v>
      </c>
      <c r="H163">
        <v>0</v>
      </c>
      <c r="I163">
        <v>0</v>
      </c>
      <c r="J163" s="168">
        <v>2</v>
      </c>
      <c r="K163" t="s">
        <v>301</v>
      </c>
      <c r="L163">
        <v>1</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0</v>
      </c>
      <c r="AP163">
        <v>0</v>
      </c>
      <c r="BA163" t="s">
        <v>1008</v>
      </c>
    </row>
    <row r="164" spans="1:53" x14ac:dyDescent="0.3">
      <c r="A164" t="s">
        <v>312</v>
      </c>
      <c r="B164" t="s">
        <v>1010</v>
      </c>
      <c r="C164" t="s">
        <v>315</v>
      </c>
      <c r="D164">
        <v>0.4319377567682634</v>
      </c>
      <c r="E164">
        <v>0</v>
      </c>
      <c r="F164">
        <v>1.1399999999999999</v>
      </c>
      <c r="G164">
        <v>2.12</v>
      </c>
      <c r="H164">
        <v>0</v>
      </c>
      <c r="I164">
        <v>0</v>
      </c>
      <c r="J164" s="168">
        <v>2</v>
      </c>
      <c r="K164" t="s">
        <v>316</v>
      </c>
      <c r="L164">
        <v>1</v>
      </c>
      <c r="M164">
        <v>0.5</v>
      </c>
      <c r="N164">
        <v>0</v>
      </c>
      <c r="O164">
        <v>0</v>
      </c>
      <c r="P164">
        <v>0</v>
      </c>
      <c r="Q164">
        <v>0</v>
      </c>
      <c r="R164">
        <v>0</v>
      </c>
      <c r="S164">
        <v>0</v>
      </c>
      <c r="T164">
        <v>0</v>
      </c>
      <c r="U164">
        <v>0</v>
      </c>
      <c r="V164">
        <v>0</v>
      </c>
      <c r="W164">
        <v>0</v>
      </c>
      <c r="X164">
        <v>0</v>
      </c>
      <c r="Y164">
        <v>0</v>
      </c>
      <c r="Z164">
        <v>0</v>
      </c>
      <c r="AA164">
        <v>0</v>
      </c>
      <c r="AB164">
        <v>2</v>
      </c>
      <c r="AC164">
        <v>0</v>
      </c>
      <c r="AD164">
        <v>0</v>
      </c>
      <c r="AE164">
        <v>0</v>
      </c>
      <c r="AF164">
        <v>0</v>
      </c>
      <c r="AG164">
        <v>0</v>
      </c>
      <c r="AH164">
        <v>0</v>
      </c>
      <c r="AI164">
        <v>0</v>
      </c>
      <c r="AJ164">
        <v>0</v>
      </c>
      <c r="AK164">
        <v>0</v>
      </c>
      <c r="AL164">
        <v>0</v>
      </c>
      <c r="AM164">
        <v>1</v>
      </c>
      <c r="AN164">
        <v>1</v>
      </c>
      <c r="AO164">
        <v>0</v>
      </c>
      <c r="AP164">
        <v>0</v>
      </c>
      <c r="BA164" t="s">
        <v>1011</v>
      </c>
    </row>
    <row r="165" spans="1:53" x14ac:dyDescent="0.3">
      <c r="A165" t="s">
        <v>312</v>
      </c>
      <c r="B165" t="s">
        <v>1012</v>
      </c>
      <c r="C165" t="s">
        <v>299</v>
      </c>
      <c r="D165">
        <v>0.48476095489013948</v>
      </c>
      <c r="E165">
        <v>0</v>
      </c>
      <c r="F165">
        <v>0.8</v>
      </c>
      <c r="G165">
        <v>2</v>
      </c>
      <c r="H165">
        <v>0</v>
      </c>
      <c r="I165">
        <v>0</v>
      </c>
      <c r="J165" s="168">
        <v>2</v>
      </c>
      <c r="K165" t="s">
        <v>301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1</v>
      </c>
      <c r="AN165">
        <v>1</v>
      </c>
      <c r="AO165">
        <v>0</v>
      </c>
      <c r="AP165">
        <v>0</v>
      </c>
      <c r="BA165" t="s">
        <v>1013</v>
      </c>
    </row>
    <row r="166" spans="1:53" x14ac:dyDescent="0.3">
      <c r="A166" t="s">
        <v>312</v>
      </c>
      <c r="B166" t="s">
        <v>1020</v>
      </c>
      <c r="C166" t="s">
        <v>315</v>
      </c>
      <c r="D166">
        <v>0.34842396943953186</v>
      </c>
      <c r="E166">
        <v>0</v>
      </c>
      <c r="F166">
        <v>1.1399999999999999</v>
      </c>
      <c r="G166">
        <v>2.12</v>
      </c>
      <c r="H166">
        <v>0</v>
      </c>
      <c r="I166">
        <v>0</v>
      </c>
      <c r="J166" s="168">
        <v>2</v>
      </c>
      <c r="K166" t="s">
        <v>316</v>
      </c>
      <c r="L166">
        <v>1</v>
      </c>
      <c r="M166">
        <v>0.5</v>
      </c>
      <c r="N166">
        <v>0</v>
      </c>
      <c r="O166">
        <v>0</v>
      </c>
      <c r="P166">
        <v>0</v>
      </c>
      <c r="Q166">
        <v>0</v>
      </c>
      <c r="R166">
        <v>0</v>
      </c>
      <c r="S166">
        <v>0</v>
      </c>
      <c r="T166">
        <v>0</v>
      </c>
      <c r="U166">
        <v>0</v>
      </c>
      <c r="V166">
        <v>0</v>
      </c>
      <c r="W166">
        <v>0</v>
      </c>
      <c r="X166">
        <v>0</v>
      </c>
      <c r="Y166">
        <v>0</v>
      </c>
      <c r="Z166">
        <v>0</v>
      </c>
      <c r="AA166">
        <v>0</v>
      </c>
      <c r="AB166">
        <v>2</v>
      </c>
      <c r="AC166">
        <v>0</v>
      </c>
      <c r="AD166">
        <v>0</v>
      </c>
      <c r="AE166">
        <v>0</v>
      </c>
      <c r="AF166">
        <v>0</v>
      </c>
      <c r="AG166">
        <v>0</v>
      </c>
      <c r="AH166">
        <v>0</v>
      </c>
      <c r="AI166">
        <v>0</v>
      </c>
      <c r="AJ166">
        <v>0</v>
      </c>
      <c r="AK166">
        <v>0</v>
      </c>
      <c r="AL166">
        <v>0</v>
      </c>
      <c r="AM166">
        <v>1</v>
      </c>
      <c r="AN166">
        <v>1</v>
      </c>
      <c r="AO166">
        <v>0</v>
      </c>
      <c r="AP166">
        <v>0</v>
      </c>
      <c r="BA166" t="s">
        <v>1021</v>
      </c>
    </row>
    <row r="167" spans="1:53" x14ac:dyDescent="0.3">
      <c r="A167" t="s">
        <v>312</v>
      </c>
      <c r="B167" t="s">
        <v>1022</v>
      </c>
      <c r="C167" t="s">
        <v>299</v>
      </c>
      <c r="D167">
        <v>0.32406789559751126</v>
      </c>
      <c r="E167">
        <v>0</v>
      </c>
      <c r="F167">
        <v>0.8</v>
      </c>
      <c r="G167">
        <v>2</v>
      </c>
      <c r="H167">
        <v>0</v>
      </c>
      <c r="I167">
        <v>0</v>
      </c>
      <c r="J167" s="168">
        <v>2</v>
      </c>
      <c r="K167" t="s">
        <v>301</v>
      </c>
      <c r="L167">
        <v>1</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1</v>
      </c>
      <c r="AN167">
        <v>1</v>
      </c>
      <c r="AO167">
        <v>0</v>
      </c>
      <c r="AP167">
        <v>0</v>
      </c>
      <c r="BA167" t="s">
        <v>1023</v>
      </c>
    </row>
    <row r="168" spans="1:53" x14ac:dyDescent="0.3">
      <c r="A168" t="s">
        <v>312</v>
      </c>
      <c r="B168" t="s">
        <v>1025</v>
      </c>
      <c r="C168" t="s">
        <v>228</v>
      </c>
      <c r="D168">
        <v>0.79814128537559048</v>
      </c>
      <c r="E168">
        <v>0</v>
      </c>
      <c r="F168">
        <v>0.8</v>
      </c>
      <c r="G168">
        <v>2</v>
      </c>
      <c r="H168">
        <v>0</v>
      </c>
      <c r="I168">
        <v>0</v>
      </c>
      <c r="J168" s="168">
        <v>2</v>
      </c>
      <c r="K168" t="s">
        <v>301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1</v>
      </c>
      <c r="AO168">
        <v>0</v>
      </c>
      <c r="AP168">
        <v>0</v>
      </c>
      <c r="BA168" t="s">
        <v>1026</v>
      </c>
    </row>
    <row r="169" spans="1:53" x14ac:dyDescent="0.3">
      <c r="A169" t="s">
        <v>312</v>
      </c>
      <c r="B169" t="s">
        <v>1029</v>
      </c>
      <c r="C169" t="s">
        <v>228</v>
      </c>
      <c r="D169">
        <v>0.5514377258059161</v>
      </c>
      <c r="E169">
        <v>0</v>
      </c>
      <c r="F169">
        <v>0.8</v>
      </c>
      <c r="G169">
        <v>2</v>
      </c>
      <c r="H169">
        <v>0</v>
      </c>
      <c r="I169">
        <v>0</v>
      </c>
      <c r="J169" s="168">
        <v>2</v>
      </c>
      <c r="K169" t="s">
        <v>316</v>
      </c>
      <c r="L169">
        <v>1</v>
      </c>
      <c r="M169">
        <v>0.5</v>
      </c>
      <c r="N169">
        <v>0</v>
      </c>
      <c r="O169">
        <v>0</v>
      </c>
      <c r="P169">
        <v>0</v>
      </c>
      <c r="Q169">
        <v>0</v>
      </c>
      <c r="R169">
        <v>0</v>
      </c>
      <c r="S169">
        <v>0</v>
      </c>
      <c r="T169">
        <v>0</v>
      </c>
      <c r="U169">
        <v>0</v>
      </c>
      <c r="V169">
        <v>0</v>
      </c>
      <c r="W169">
        <v>0</v>
      </c>
      <c r="X169">
        <v>0</v>
      </c>
      <c r="Y169">
        <v>0</v>
      </c>
      <c r="Z169">
        <v>0</v>
      </c>
      <c r="AA169">
        <v>0</v>
      </c>
      <c r="AB169">
        <v>2</v>
      </c>
      <c r="AC169">
        <v>0</v>
      </c>
      <c r="AD169">
        <v>0</v>
      </c>
      <c r="AE169">
        <v>0</v>
      </c>
      <c r="AF169">
        <v>0</v>
      </c>
      <c r="AG169">
        <v>0</v>
      </c>
      <c r="AH169">
        <v>0</v>
      </c>
      <c r="AI169">
        <v>0</v>
      </c>
      <c r="AJ169">
        <v>0</v>
      </c>
      <c r="AK169">
        <v>0</v>
      </c>
      <c r="AL169">
        <v>0</v>
      </c>
      <c r="AM169">
        <v>1</v>
      </c>
      <c r="AN169">
        <v>1</v>
      </c>
      <c r="AO169">
        <v>0</v>
      </c>
      <c r="AP169">
        <v>0</v>
      </c>
      <c r="BA169" t="s">
        <v>1030</v>
      </c>
    </row>
    <row r="170" spans="1:53" x14ac:dyDescent="0.3">
      <c r="A170" t="s">
        <v>312</v>
      </c>
      <c r="B170" t="s">
        <v>1033</v>
      </c>
      <c r="C170" t="s">
        <v>228</v>
      </c>
      <c r="D170">
        <v>0.20499982006089523</v>
      </c>
      <c r="E170">
        <v>0</v>
      </c>
      <c r="F170">
        <v>0.8</v>
      </c>
      <c r="G170">
        <v>2</v>
      </c>
      <c r="H170">
        <v>0</v>
      </c>
      <c r="I170">
        <v>0</v>
      </c>
      <c r="J170" s="168">
        <v>2</v>
      </c>
      <c r="K170" t="s">
        <v>301</v>
      </c>
      <c r="L170">
        <v>1</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1</v>
      </c>
      <c r="AO170">
        <v>0</v>
      </c>
      <c r="AP170">
        <v>0</v>
      </c>
      <c r="BA170" t="s">
        <v>1034</v>
      </c>
    </row>
    <row r="171" spans="1:53" x14ac:dyDescent="0.3">
      <c r="A171" t="s">
        <v>312</v>
      </c>
      <c r="B171" t="s">
        <v>1044</v>
      </c>
      <c r="C171" t="s">
        <v>335</v>
      </c>
      <c r="D171">
        <v>0.79814128537559048</v>
      </c>
      <c r="E171">
        <v>0</v>
      </c>
      <c r="F171">
        <v>0.8</v>
      </c>
      <c r="G171">
        <v>2</v>
      </c>
      <c r="H171">
        <v>0</v>
      </c>
      <c r="I171">
        <v>0</v>
      </c>
      <c r="J171" s="168">
        <v>2</v>
      </c>
      <c r="K171" t="s">
        <v>301</v>
      </c>
      <c r="L171">
        <v>1</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1</v>
      </c>
      <c r="AO171">
        <v>0</v>
      </c>
      <c r="AP171">
        <v>0</v>
      </c>
      <c r="BA171" t="s">
        <v>1045</v>
      </c>
    </row>
    <row r="172" spans="1:53" x14ac:dyDescent="0.3">
      <c r="A172" t="s">
        <v>312</v>
      </c>
      <c r="B172" t="s">
        <v>1048</v>
      </c>
      <c r="C172" t="s">
        <v>228</v>
      </c>
      <c r="D172">
        <v>2.3008804061143637</v>
      </c>
      <c r="E172">
        <v>0</v>
      </c>
      <c r="F172">
        <v>0.8</v>
      </c>
      <c r="G172">
        <v>2</v>
      </c>
      <c r="H172">
        <v>0</v>
      </c>
      <c r="I172">
        <v>0</v>
      </c>
      <c r="J172" s="168">
        <v>2</v>
      </c>
      <c r="K172" t="s">
        <v>301</v>
      </c>
      <c r="L172">
        <v>1</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1</v>
      </c>
      <c r="AN172">
        <v>1</v>
      </c>
      <c r="AO172">
        <v>0</v>
      </c>
      <c r="AP172">
        <v>0</v>
      </c>
      <c r="BA172" t="s">
        <v>1049</v>
      </c>
    </row>
    <row r="173" spans="1:53" x14ac:dyDescent="0.3">
      <c r="A173" t="s">
        <v>317</v>
      </c>
      <c r="B173" t="s">
        <v>1053</v>
      </c>
      <c r="C173" t="s">
        <v>315</v>
      </c>
      <c r="D173">
        <v>0.42174894860568141</v>
      </c>
      <c r="E173">
        <v>1.27</v>
      </c>
      <c r="F173">
        <v>2.2000000000000002</v>
      </c>
      <c r="G173">
        <v>0.85</v>
      </c>
      <c r="H173">
        <v>1.9600000000000002</v>
      </c>
      <c r="I173">
        <v>0.61</v>
      </c>
      <c r="J173">
        <v>0</v>
      </c>
      <c r="K173" t="s">
        <v>318</v>
      </c>
      <c r="L173">
        <v>1</v>
      </c>
      <c r="M173">
        <v>0.5</v>
      </c>
      <c r="N173">
        <v>0</v>
      </c>
      <c r="O173">
        <v>0</v>
      </c>
      <c r="P173">
        <v>0</v>
      </c>
      <c r="Q173">
        <v>0</v>
      </c>
      <c r="R173">
        <v>0</v>
      </c>
      <c r="S173">
        <v>0</v>
      </c>
      <c r="T173">
        <v>0</v>
      </c>
      <c r="U173">
        <v>0</v>
      </c>
      <c r="V173">
        <v>0.9</v>
      </c>
      <c r="W173">
        <v>0.04</v>
      </c>
      <c r="X173" s="168">
        <v>0.1</v>
      </c>
      <c r="Y173">
        <v>0.04</v>
      </c>
      <c r="Z173">
        <v>0.04</v>
      </c>
      <c r="AA173">
        <v>18</v>
      </c>
      <c r="AB173">
        <v>0</v>
      </c>
      <c r="AC173">
        <v>0</v>
      </c>
      <c r="AD173">
        <v>0</v>
      </c>
      <c r="AE173">
        <v>0</v>
      </c>
      <c r="AF173">
        <v>0</v>
      </c>
      <c r="AG173">
        <v>0</v>
      </c>
      <c r="AH173">
        <v>0</v>
      </c>
      <c r="AI173">
        <v>0</v>
      </c>
      <c r="AJ173">
        <v>0</v>
      </c>
      <c r="AK173">
        <v>0</v>
      </c>
      <c r="AL173">
        <v>0</v>
      </c>
      <c r="AM173">
        <v>12</v>
      </c>
      <c r="AN173">
        <v>1</v>
      </c>
      <c r="AO173" s="168">
        <v>0.65</v>
      </c>
      <c r="AP173" s="168">
        <v>0.65</v>
      </c>
      <c r="AQ173" s="168"/>
      <c r="AR173" s="168"/>
      <c r="AS173" s="168"/>
      <c r="AT173" s="168"/>
      <c r="AU173" s="168"/>
      <c r="AV173" s="168"/>
      <c r="AW173" s="168"/>
      <c r="AX173" s="168"/>
      <c r="AY173" s="168"/>
      <c r="AZ173" s="168"/>
      <c r="BA173" t="s">
        <v>1054</v>
      </c>
    </row>
    <row r="174" spans="1:53" x14ac:dyDescent="0.3">
      <c r="A174" t="s">
        <v>312</v>
      </c>
      <c r="B174" t="s">
        <v>1063</v>
      </c>
      <c r="C174" t="s">
        <v>335</v>
      </c>
      <c r="D174">
        <v>0.72656360264604325</v>
      </c>
      <c r="E174">
        <v>0</v>
      </c>
      <c r="F174">
        <v>0.8</v>
      </c>
      <c r="G174">
        <v>2</v>
      </c>
      <c r="H174">
        <v>0</v>
      </c>
      <c r="I174">
        <v>0</v>
      </c>
      <c r="J174" s="168">
        <v>2</v>
      </c>
      <c r="K174" t="s">
        <v>301</v>
      </c>
      <c r="L174">
        <v>1</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v>
      </c>
      <c r="AN174">
        <v>1</v>
      </c>
      <c r="AO174">
        <v>0</v>
      </c>
      <c r="AP174">
        <v>0</v>
      </c>
      <c r="BA174" t="s">
        <v>1064</v>
      </c>
    </row>
    <row r="175" spans="1:53" x14ac:dyDescent="0.3">
      <c r="A175" t="s">
        <v>317</v>
      </c>
      <c r="B175" t="s">
        <v>1066</v>
      </c>
      <c r="C175" t="s">
        <v>315</v>
      </c>
      <c r="D175">
        <v>0.39426791002058514</v>
      </c>
      <c r="E175">
        <v>1.27</v>
      </c>
      <c r="F175">
        <v>2.2000000000000002</v>
      </c>
      <c r="G175">
        <v>0.85</v>
      </c>
      <c r="H175">
        <v>1.9600000000000002</v>
      </c>
      <c r="I175">
        <v>0.61</v>
      </c>
      <c r="J175">
        <v>0</v>
      </c>
      <c r="K175" t="s">
        <v>318</v>
      </c>
      <c r="L175">
        <v>1</v>
      </c>
      <c r="M175">
        <v>0.5</v>
      </c>
      <c r="N175">
        <v>0</v>
      </c>
      <c r="O175">
        <v>0</v>
      </c>
      <c r="P175">
        <v>0</v>
      </c>
      <c r="Q175">
        <v>0</v>
      </c>
      <c r="R175">
        <v>0</v>
      </c>
      <c r="S175">
        <v>0</v>
      </c>
      <c r="T175">
        <v>0</v>
      </c>
      <c r="U175">
        <v>0</v>
      </c>
      <c r="V175">
        <v>0.9</v>
      </c>
      <c r="W175">
        <v>0.04</v>
      </c>
      <c r="X175" s="168">
        <v>0.1</v>
      </c>
      <c r="Y175">
        <v>0.04</v>
      </c>
      <c r="Z175">
        <v>0.04</v>
      </c>
      <c r="AA175">
        <v>18</v>
      </c>
      <c r="AB175">
        <v>0</v>
      </c>
      <c r="AC175">
        <v>0</v>
      </c>
      <c r="AD175">
        <v>0</v>
      </c>
      <c r="AE175">
        <v>0</v>
      </c>
      <c r="AF175">
        <v>0</v>
      </c>
      <c r="AG175">
        <v>0</v>
      </c>
      <c r="AH175">
        <v>0</v>
      </c>
      <c r="AI175">
        <v>0</v>
      </c>
      <c r="AJ175">
        <v>0</v>
      </c>
      <c r="AK175">
        <v>0</v>
      </c>
      <c r="AL175">
        <v>0</v>
      </c>
      <c r="AM175">
        <v>12</v>
      </c>
      <c r="AN175">
        <v>1</v>
      </c>
      <c r="AO175" s="168">
        <v>0.65</v>
      </c>
      <c r="AP175" s="168">
        <v>0.65</v>
      </c>
      <c r="AQ175" s="168"/>
      <c r="AR175" s="168"/>
      <c r="AS175" s="168"/>
      <c r="AT175" s="168"/>
      <c r="AU175" s="168"/>
      <c r="AV175" s="168"/>
      <c r="AW175" s="168"/>
      <c r="AX175" s="168"/>
      <c r="AY175" s="168"/>
      <c r="AZ175" s="168"/>
      <c r="BA175" t="s">
        <v>1067</v>
      </c>
    </row>
    <row r="176" spans="1:53" x14ac:dyDescent="0.3">
      <c r="A176" t="s">
        <v>312</v>
      </c>
      <c r="B176" t="s">
        <v>1068</v>
      </c>
      <c r="C176" t="s">
        <v>335</v>
      </c>
      <c r="D176">
        <v>2.3008804061143637</v>
      </c>
      <c r="E176">
        <v>0</v>
      </c>
      <c r="F176">
        <v>0.8</v>
      </c>
      <c r="G176">
        <v>2</v>
      </c>
      <c r="H176">
        <v>0</v>
      </c>
      <c r="I176">
        <v>0</v>
      </c>
      <c r="J176" s="168">
        <v>2</v>
      </c>
      <c r="K176" t="s">
        <v>301</v>
      </c>
      <c r="L176">
        <v>1</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1</v>
      </c>
      <c r="AN176">
        <v>1</v>
      </c>
      <c r="AO176">
        <v>0</v>
      </c>
      <c r="AP176">
        <v>0</v>
      </c>
      <c r="BA176" t="s">
        <v>1069</v>
      </c>
    </row>
    <row r="177" spans="1:53" x14ac:dyDescent="0.3">
      <c r="A177" t="s">
        <v>312</v>
      </c>
      <c r="B177" t="s">
        <v>1070</v>
      </c>
      <c r="C177" t="s">
        <v>228</v>
      </c>
      <c r="D177">
        <v>9.6450735953644437E-2</v>
      </c>
      <c r="E177">
        <v>0</v>
      </c>
      <c r="F177">
        <v>0.8</v>
      </c>
      <c r="G177">
        <v>2</v>
      </c>
      <c r="H177">
        <v>0</v>
      </c>
      <c r="I177">
        <v>0</v>
      </c>
      <c r="J177" s="168">
        <v>2</v>
      </c>
      <c r="K177" t="s">
        <v>301</v>
      </c>
      <c r="L177">
        <v>1</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1</v>
      </c>
      <c r="AO177">
        <v>0</v>
      </c>
      <c r="AP177">
        <v>0</v>
      </c>
      <c r="BA177" t="s">
        <v>1071</v>
      </c>
    </row>
    <row r="178" spans="1:53" x14ac:dyDescent="0.3">
      <c r="A178" t="s">
        <v>312</v>
      </c>
      <c r="B178" t="s">
        <v>1075</v>
      </c>
      <c r="C178" t="s">
        <v>299</v>
      </c>
      <c r="D178">
        <v>1.2999999784188454</v>
      </c>
      <c r="E178">
        <v>0</v>
      </c>
      <c r="F178">
        <v>0.8</v>
      </c>
      <c r="G178">
        <v>2</v>
      </c>
      <c r="H178">
        <v>0</v>
      </c>
      <c r="I178">
        <v>0</v>
      </c>
      <c r="J178" s="168">
        <v>2</v>
      </c>
      <c r="K178" t="s">
        <v>301</v>
      </c>
      <c r="L178">
        <v>1</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1</v>
      </c>
      <c r="AN178">
        <v>1</v>
      </c>
      <c r="AO178">
        <v>0</v>
      </c>
      <c r="AP178">
        <v>0</v>
      </c>
      <c r="BA178" t="s">
        <v>1076</v>
      </c>
    </row>
    <row r="179" spans="1:53" x14ac:dyDescent="0.3">
      <c r="A179" t="s">
        <v>312</v>
      </c>
      <c r="B179" t="s">
        <v>1079</v>
      </c>
      <c r="C179" t="s">
        <v>299</v>
      </c>
      <c r="D179">
        <v>0.3774828647515025</v>
      </c>
      <c r="E179">
        <v>0</v>
      </c>
      <c r="F179">
        <v>0.8</v>
      </c>
      <c r="G179">
        <v>2</v>
      </c>
      <c r="H179">
        <v>0</v>
      </c>
      <c r="I179">
        <v>0</v>
      </c>
      <c r="J179" s="168">
        <v>2</v>
      </c>
      <c r="K179" t="s">
        <v>301</v>
      </c>
      <c r="L179">
        <v>1</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1</v>
      </c>
      <c r="AN179">
        <v>1</v>
      </c>
      <c r="AO179">
        <v>0</v>
      </c>
      <c r="AP179">
        <v>0</v>
      </c>
      <c r="BA179" t="s">
        <v>1080</v>
      </c>
    </row>
    <row r="180" spans="1:53" x14ac:dyDescent="0.3">
      <c r="A180" t="s">
        <v>312</v>
      </c>
      <c r="B180" t="s">
        <v>1082</v>
      </c>
      <c r="C180" t="s">
        <v>315</v>
      </c>
      <c r="D180">
        <v>0.85297163564857204</v>
      </c>
      <c r="E180">
        <v>0</v>
      </c>
      <c r="F180">
        <v>1.1399999999999999</v>
      </c>
      <c r="G180">
        <v>2.12</v>
      </c>
      <c r="H180">
        <v>0</v>
      </c>
      <c r="I180">
        <v>0</v>
      </c>
      <c r="J180" s="168">
        <v>2</v>
      </c>
      <c r="K180" t="s">
        <v>316</v>
      </c>
      <c r="L180">
        <v>1</v>
      </c>
      <c r="M180">
        <v>0.5</v>
      </c>
      <c r="N180">
        <v>0</v>
      </c>
      <c r="O180">
        <v>0</v>
      </c>
      <c r="P180">
        <v>0</v>
      </c>
      <c r="Q180">
        <v>0</v>
      </c>
      <c r="R180">
        <v>0</v>
      </c>
      <c r="S180">
        <v>0</v>
      </c>
      <c r="T180">
        <v>0</v>
      </c>
      <c r="U180">
        <v>0</v>
      </c>
      <c r="V180">
        <v>0</v>
      </c>
      <c r="W180">
        <v>0</v>
      </c>
      <c r="X180">
        <v>0</v>
      </c>
      <c r="Y180">
        <v>0</v>
      </c>
      <c r="Z180">
        <v>0</v>
      </c>
      <c r="AA180">
        <v>0</v>
      </c>
      <c r="AB180">
        <v>2</v>
      </c>
      <c r="AC180">
        <v>0</v>
      </c>
      <c r="AD180">
        <v>0</v>
      </c>
      <c r="AE180">
        <v>0</v>
      </c>
      <c r="AF180">
        <v>0</v>
      </c>
      <c r="AG180">
        <v>0</v>
      </c>
      <c r="AH180">
        <v>0</v>
      </c>
      <c r="AI180">
        <v>0</v>
      </c>
      <c r="AJ180">
        <v>0</v>
      </c>
      <c r="AK180">
        <v>0</v>
      </c>
      <c r="AL180">
        <v>0</v>
      </c>
      <c r="AM180">
        <v>1</v>
      </c>
      <c r="AN180">
        <v>1</v>
      </c>
      <c r="AO180">
        <v>0</v>
      </c>
      <c r="AP180">
        <v>0</v>
      </c>
      <c r="BA180" t="s">
        <v>1083</v>
      </c>
    </row>
    <row r="181" spans="1:53" x14ac:dyDescent="0.3">
      <c r="A181" t="s">
        <v>312</v>
      </c>
      <c r="B181" t="s">
        <v>1086</v>
      </c>
      <c r="C181" t="s">
        <v>335</v>
      </c>
      <c r="D181">
        <v>9.6450735953644437E-2</v>
      </c>
      <c r="E181">
        <v>0</v>
      </c>
      <c r="F181">
        <v>0.8</v>
      </c>
      <c r="G181">
        <v>2</v>
      </c>
      <c r="H181">
        <v>0</v>
      </c>
      <c r="I181">
        <v>0</v>
      </c>
      <c r="J181" s="168">
        <v>2</v>
      </c>
      <c r="K181" t="s">
        <v>301</v>
      </c>
      <c r="L181">
        <v>1</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0</v>
      </c>
      <c r="AP181">
        <v>0</v>
      </c>
      <c r="BA181" t="s">
        <v>1087</v>
      </c>
    </row>
    <row r="182" spans="1:53" x14ac:dyDescent="0.3">
      <c r="A182" t="s">
        <v>312</v>
      </c>
      <c r="B182" t="s">
        <v>1094</v>
      </c>
      <c r="C182" t="s">
        <v>228</v>
      </c>
      <c r="D182">
        <v>0.22965382845709226</v>
      </c>
      <c r="E182">
        <v>0</v>
      </c>
      <c r="F182">
        <v>0.8</v>
      </c>
      <c r="G182">
        <v>2</v>
      </c>
      <c r="H182">
        <v>0</v>
      </c>
      <c r="I182">
        <v>0</v>
      </c>
      <c r="J182" s="168">
        <v>2</v>
      </c>
      <c r="K182" t="s">
        <v>301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1</v>
      </c>
      <c r="AN182">
        <v>1</v>
      </c>
      <c r="AO182">
        <v>0</v>
      </c>
      <c r="AP182">
        <v>0</v>
      </c>
      <c r="BA182" t="s">
        <v>1095</v>
      </c>
    </row>
    <row r="183" spans="1:53" x14ac:dyDescent="0.3">
      <c r="A183" t="s">
        <v>312</v>
      </c>
      <c r="B183" t="s">
        <v>1101</v>
      </c>
      <c r="C183" t="s">
        <v>335</v>
      </c>
      <c r="D183">
        <v>1.6330268651243918</v>
      </c>
      <c r="E183">
        <v>0</v>
      </c>
      <c r="F183">
        <v>0.8</v>
      </c>
      <c r="G183">
        <v>2</v>
      </c>
      <c r="H183">
        <v>0</v>
      </c>
      <c r="I183">
        <v>0</v>
      </c>
      <c r="J183" s="168">
        <v>2</v>
      </c>
      <c r="K183" t="s">
        <v>301</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1</v>
      </c>
      <c r="AN183">
        <v>1</v>
      </c>
      <c r="AO183">
        <v>0</v>
      </c>
      <c r="AP183">
        <v>0</v>
      </c>
      <c r="BA183" t="s">
        <v>1102</v>
      </c>
    </row>
    <row r="184" spans="1:53" x14ac:dyDescent="0.3">
      <c r="A184" t="s">
        <v>317</v>
      </c>
      <c r="B184" t="s">
        <v>1105</v>
      </c>
      <c r="C184" t="s">
        <v>228</v>
      </c>
      <c r="D184">
        <v>0.67305771748491172</v>
      </c>
      <c r="E184">
        <v>0.10000000000000009</v>
      </c>
      <c r="F184">
        <v>1.2</v>
      </c>
      <c r="G184">
        <v>2.35</v>
      </c>
      <c r="H184">
        <v>0.96</v>
      </c>
      <c r="I184">
        <v>2.1100000000000003</v>
      </c>
      <c r="J184">
        <v>0</v>
      </c>
      <c r="K184" t="s">
        <v>318</v>
      </c>
      <c r="L184">
        <v>1</v>
      </c>
      <c r="M184">
        <v>0.5</v>
      </c>
      <c r="N184">
        <v>0</v>
      </c>
      <c r="O184">
        <v>0</v>
      </c>
      <c r="P184">
        <v>0</v>
      </c>
      <c r="Q184">
        <v>0</v>
      </c>
      <c r="R184">
        <v>0</v>
      </c>
      <c r="S184">
        <v>0</v>
      </c>
      <c r="T184">
        <v>0</v>
      </c>
      <c r="U184">
        <v>0</v>
      </c>
      <c r="V184">
        <v>0.9</v>
      </c>
      <c r="W184">
        <v>0.04</v>
      </c>
      <c r="X184" s="168">
        <v>0.1</v>
      </c>
      <c r="Y184">
        <v>0.04</v>
      </c>
      <c r="Z184">
        <v>0.04</v>
      </c>
      <c r="AA184">
        <v>18</v>
      </c>
      <c r="AB184">
        <v>0</v>
      </c>
      <c r="AC184">
        <v>0</v>
      </c>
      <c r="AD184">
        <v>0</v>
      </c>
      <c r="AE184">
        <v>0</v>
      </c>
      <c r="AF184">
        <v>0</v>
      </c>
      <c r="AG184">
        <v>0</v>
      </c>
      <c r="AH184">
        <v>0</v>
      </c>
      <c r="AI184">
        <v>0</v>
      </c>
      <c r="AJ184">
        <v>0</v>
      </c>
      <c r="AK184">
        <v>0</v>
      </c>
      <c r="AL184">
        <v>0</v>
      </c>
      <c r="AM184">
        <v>12</v>
      </c>
      <c r="AN184">
        <v>1</v>
      </c>
      <c r="AO184" s="168">
        <v>0.65</v>
      </c>
      <c r="AP184" s="168">
        <v>0.65</v>
      </c>
      <c r="AQ184" s="168"/>
      <c r="AR184" s="168"/>
      <c r="AS184" s="168"/>
      <c r="AT184" s="168"/>
      <c r="AU184" s="168"/>
      <c r="AV184" s="168"/>
      <c r="AW184" s="168"/>
      <c r="AX184" s="168"/>
      <c r="AY184" s="168"/>
      <c r="AZ184" s="168"/>
      <c r="BA184" t="s">
        <v>1106</v>
      </c>
    </row>
    <row r="185" spans="1:53" x14ac:dyDescent="0.3">
      <c r="A185" t="s">
        <v>317</v>
      </c>
      <c r="B185" t="s">
        <v>1105</v>
      </c>
      <c r="C185" t="s">
        <v>228</v>
      </c>
      <c r="D185">
        <v>0.67305771748491172</v>
      </c>
      <c r="E185">
        <v>0.10000000000000009</v>
      </c>
      <c r="F185">
        <v>1.2</v>
      </c>
      <c r="G185">
        <v>2.35</v>
      </c>
      <c r="H185">
        <v>0.96</v>
      </c>
      <c r="I185">
        <v>2.1100000000000003</v>
      </c>
      <c r="J185">
        <v>0</v>
      </c>
      <c r="K185" t="s">
        <v>318</v>
      </c>
      <c r="L185">
        <v>1</v>
      </c>
      <c r="M185">
        <v>0.5</v>
      </c>
      <c r="N185">
        <v>0</v>
      </c>
      <c r="O185">
        <v>0</v>
      </c>
      <c r="P185">
        <v>0</v>
      </c>
      <c r="Q185">
        <v>0</v>
      </c>
      <c r="R185">
        <v>0</v>
      </c>
      <c r="S185">
        <v>0</v>
      </c>
      <c r="T185">
        <v>0</v>
      </c>
      <c r="U185">
        <v>0</v>
      </c>
      <c r="V185">
        <v>0.9</v>
      </c>
      <c r="W185">
        <v>0.04</v>
      </c>
      <c r="X185" s="168">
        <v>0.1</v>
      </c>
      <c r="Y185">
        <v>0.04</v>
      </c>
      <c r="Z185">
        <v>0.04</v>
      </c>
      <c r="AA185">
        <v>18</v>
      </c>
      <c r="AB185">
        <v>0</v>
      </c>
      <c r="AC185">
        <v>0</v>
      </c>
      <c r="AD185">
        <v>0</v>
      </c>
      <c r="AE185">
        <v>0</v>
      </c>
      <c r="AF185">
        <v>0</v>
      </c>
      <c r="AG185">
        <v>0</v>
      </c>
      <c r="AH185">
        <v>0</v>
      </c>
      <c r="AI185">
        <v>0</v>
      </c>
      <c r="AJ185">
        <v>0</v>
      </c>
      <c r="AK185">
        <v>0</v>
      </c>
      <c r="AL185">
        <v>0</v>
      </c>
      <c r="AM185">
        <v>1</v>
      </c>
      <c r="AN185">
        <v>2</v>
      </c>
      <c r="AO185" s="168">
        <v>0.65</v>
      </c>
      <c r="AP185" s="168">
        <v>0.65</v>
      </c>
      <c r="AQ185" s="168">
        <v>0.65</v>
      </c>
      <c r="AR185" s="168">
        <v>0.65</v>
      </c>
      <c r="AS185" s="168">
        <v>0.75</v>
      </c>
      <c r="AT185" s="168">
        <v>0.75</v>
      </c>
      <c r="AU185" s="168">
        <v>0.75</v>
      </c>
      <c r="AV185" s="168">
        <v>0.75</v>
      </c>
      <c r="AW185" s="168">
        <v>0.75</v>
      </c>
      <c r="AX185" s="168">
        <v>0.65</v>
      </c>
      <c r="AY185" s="168">
        <v>0.65</v>
      </c>
      <c r="AZ185" s="168">
        <v>0.65</v>
      </c>
      <c r="BA185" t="s">
        <v>1106</v>
      </c>
    </row>
    <row r="186" spans="1:53" x14ac:dyDescent="0.3">
      <c r="A186" t="s">
        <v>312</v>
      </c>
      <c r="B186" t="s">
        <v>1108</v>
      </c>
      <c r="C186" t="s">
        <v>335</v>
      </c>
      <c r="D186">
        <v>0.22965382845709226</v>
      </c>
      <c r="E186">
        <v>0</v>
      </c>
      <c r="F186">
        <v>0.8</v>
      </c>
      <c r="G186">
        <v>2</v>
      </c>
      <c r="H186">
        <v>0</v>
      </c>
      <c r="I186">
        <v>0</v>
      </c>
      <c r="J186" s="168">
        <v>2</v>
      </c>
      <c r="K186" t="s">
        <v>301</v>
      </c>
      <c r="L186">
        <v>1</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1</v>
      </c>
      <c r="AN186">
        <v>1</v>
      </c>
      <c r="AO186">
        <v>0</v>
      </c>
      <c r="AP186">
        <v>0</v>
      </c>
      <c r="BA186" t="s">
        <v>1109</v>
      </c>
    </row>
    <row r="187" spans="1:53" x14ac:dyDescent="0.3">
      <c r="A187" t="s">
        <v>317</v>
      </c>
      <c r="B187" t="s">
        <v>1110</v>
      </c>
      <c r="C187" t="s">
        <v>228</v>
      </c>
      <c r="D187">
        <v>1.7648514232965913</v>
      </c>
      <c r="E187">
        <v>0.10000000000000009</v>
      </c>
      <c r="F187">
        <v>0.5</v>
      </c>
      <c r="G187">
        <v>2.35</v>
      </c>
      <c r="H187">
        <v>0.26</v>
      </c>
      <c r="I187">
        <v>2.1100000000000003</v>
      </c>
      <c r="J187">
        <v>0</v>
      </c>
      <c r="K187" t="s">
        <v>318</v>
      </c>
      <c r="L187">
        <v>1</v>
      </c>
      <c r="M187">
        <v>0.5</v>
      </c>
      <c r="N187">
        <v>0</v>
      </c>
      <c r="O187">
        <v>0</v>
      </c>
      <c r="P187">
        <v>0</v>
      </c>
      <c r="Q187">
        <v>0</v>
      </c>
      <c r="R187">
        <v>0</v>
      </c>
      <c r="S187">
        <v>0</v>
      </c>
      <c r="T187">
        <v>0</v>
      </c>
      <c r="U187">
        <v>0</v>
      </c>
      <c r="V187">
        <v>0.9</v>
      </c>
      <c r="W187">
        <v>0.04</v>
      </c>
      <c r="X187" s="168">
        <v>0.1</v>
      </c>
      <c r="Y187">
        <v>0.04</v>
      </c>
      <c r="Z187">
        <v>0.04</v>
      </c>
      <c r="AA187">
        <v>18</v>
      </c>
      <c r="AB187">
        <v>0</v>
      </c>
      <c r="AC187">
        <v>0</v>
      </c>
      <c r="AD187">
        <v>0</v>
      </c>
      <c r="AE187">
        <v>0</v>
      </c>
      <c r="AF187">
        <v>0</v>
      </c>
      <c r="AG187">
        <v>0</v>
      </c>
      <c r="AH187">
        <v>0</v>
      </c>
      <c r="AI187">
        <v>0</v>
      </c>
      <c r="AJ187">
        <v>0</v>
      </c>
      <c r="AK187">
        <v>0</v>
      </c>
      <c r="AL187">
        <v>0</v>
      </c>
      <c r="AM187">
        <v>12</v>
      </c>
      <c r="AN187">
        <v>1</v>
      </c>
      <c r="AO187" s="168">
        <v>0.65</v>
      </c>
      <c r="AP187" s="168">
        <v>0.65</v>
      </c>
      <c r="AQ187" s="168"/>
      <c r="AR187" s="168"/>
      <c r="AS187" s="168"/>
      <c r="AT187" s="168"/>
      <c r="AU187" s="168"/>
      <c r="AV187" s="168"/>
      <c r="AW187" s="168"/>
      <c r="AX187" s="168"/>
      <c r="AY187" s="168"/>
      <c r="AZ187" s="168"/>
      <c r="BA187" t="s">
        <v>1111</v>
      </c>
    </row>
    <row r="188" spans="1:53" x14ac:dyDescent="0.3">
      <c r="A188" t="s">
        <v>317</v>
      </c>
      <c r="B188" t="s">
        <v>1110</v>
      </c>
      <c r="C188" t="s">
        <v>228</v>
      </c>
      <c r="D188">
        <v>1.7648514232965913</v>
      </c>
      <c r="E188">
        <v>0.10000000000000009</v>
      </c>
      <c r="F188">
        <v>0.5</v>
      </c>
      <c r="G188">
        <v>2.35</v>
      </c>
      <c r="H188">
        <v>0.26</v>
      </c>
      <c r="I188">
        <v>2.1100000000000003</v>
      </c>
      <c r="J188">
        <v>0</v>
      </c>
      <c r="K188" t="s">
        <v>318</v>
      </c>
      <c r="L188">
        <v>1</v>
      </c>
      <c r="M188">
        <v>0.5</v>
      </c>
      <c r="N188">
        <v>0</v>
      </c>
      <c r="O188">
        <v>0</v>
      </c>
      <c r="P188">
        <v>0</v>
      </c>
      <c r="Q188">
        <v>0</v>
      </c>
      <c r="R188">
        <v>0</v>
      </c>
      <c r="S188">
        <v>0</v>
      </c>
      <c r="T188">
        <v>0</v>
      </c>
      <c r="U188">
        <v>0</v>
      </c>
      <c r="V188">
        <v>0.9</v>
      </c>
      <c r="W188">
        <v>0.04</v>
      </c>
      <c r="X188" s="168">
        <v>0.1</v>
      </c>
      <c r="Y188">
        <v>0.04</v>
      </c>
      <c r="Z188">
        <v>0.04</v>
      </c>
      <c r="AA188">
        <v>18</v>
      </c>
      <c r="AB188">
        <v>0</v>
      </c>
      <c r="AC188">
        <v>0</v>
      </c>
      <c r="AD188">
        <v>0</v>
      </c>
      <c r="AE188">
        <v>0</v>
      </c>
      <c r="AF188">
        <v>0</v>
      </c>
      <c r="AG188">
        <v>0</v>
      </c>
      <c r="AH188">
        <v>0</v>
      </c>
      <c r="AI188">
        <v>0</v>
      </c>
      <c r="AJ188">
        <v>0</v>
      </c>
      <c r="AK188">
        <v>0</v>
      </c>
      <c r="AL188">
        <v>0</v>
      </c>
      <c r="AM188">
        <v>1</v>
      </c>
      <c r="AN188">
        <v>2</v>
      </c>
      <c r="AO188" s="168">
        <v>0.65</v>
      </c>
      <c r="AP188" s="168">
        <v>0.65</v>
      </c>
      <c r="AQ188" s="168">
        <v>0.65</v>
      </c>
      <c r="AR188" s="168">
        <v>0.65</v>
      </c>
      <c r="AS188" s="168">
        <v>0.75</v>
      </c>
      <c r="AT188" s="168">
        <v>0.75</v>
      </c>
      <c r="AU188" s="168">
        <v>0.75</v>
      </c>
      <c r="AV188" s="168">
        <v>0.75</v>
      </c>
      <c r="AW188" s="168">
        <v>0.75</v>
      </c>
      <c r="AX188" s="168">
        <v>0.65</v>
      </c>
      <c r="AY188" s="168">
        <v>0.65</v>
      </c>
      <c r="AZ188" s="168">
        <v>0.65</v>
      </c>
      <c r="BA188" t="s">
        <v>1111</v>
      </c>
    </row>
    <row r="189" spans="1:53" x14ac:dyDescent="0.3">
      <c r="A189" t="s">
        <v>312</v>
      </c>
      <c r="B189" t="s">
        <v>1114</v>
      </c>
      <c r="C189" t="s">
        <v>315</v>
      </c>
      <c r="D189">
        <v>9.0445537828020325E-2</v>
      </c>
      <c r="E189">
        <v>0</v>
      </c>
      <c r="F189">
        <v>1.79</v>
      </c>
      <c r="G189">
        <v>2.81</v>
      </c>
      <c r="H189">
        <v>0</v>
      </c>
      <c r="I189">
        <v>0</v>
      </c>
      <c r="J189" s="168">
        <v>2</v>
      </c>
      <c r="K189" t="s">
        <v>301</v>
      </c>
      <c r="L189">
        <v>1</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1</v>
      </c>
      <c r="AN189">
        <v>1</v>
      </c>
      <c r="AO189">
        <v>0</v>
      </c>
      <c r="AP189">
        <v>0</v>
      </c>
      <c r="BA189" t="s">
        <v>1115</v>
      </c>
    </row>
    <row r="190" spans="1:53" x14ac:dyDescent="0.3">
      <c r="A190" t="s">
        <v>317</v>
      </c>
      <c r="B190" t="s">
        <v>1117</v>
      </c>
      <c r="C190" t="s">
        <v>299</v>
      </c>
      <c r="D190">
        <v>6.5469324946310561</v>
      </c>
      <c r="E190">
        <v>0.10000000000000009</v>
      </c>
      <c r="F190">
        <v>1.8</v>
      </c>
      <c r="G190">
        <v>2.35</v>
      </c>
      <c r="H190">
        <v>1.56</v>
      </c>
      <c r="I190">
        <v>2.1100000000000003</v>
      </c>
      <c r="J190">
        <v>0</v>
      </c>
      <c r="K190" t="s">
        <v>318</v>
      </c>
      <c r="L190">
        <v>1</v>
      </c>
      <c r="M190">
        <v>0.5</v>
      </c>
      <c r="N190">
        <v>0</v>
      </c>
      <c r="O190">
        <v>0</v>
      </c>
      <c r="P190">
        <v>0</v>
      </c>
      <c r="Q190">
        <v>0</v>
      </c>
      <c r="R190">
        <v>0</v>
      </c>
      <c r="S190">
        <v>0</v>
      </c>
      <c r="T190">
        <v>0</v>
      </c>
      <c r="U190">
        <v>0</v>
      </c>
      <c r="V190">
        <v>0.9</v>
      </c>
      <c r="W190">
        <v>0.04</v>
      </c>
      <c r="X190" s="168">
        <v>0.1</v>
      </c>
      <c r="Y190">
        <v>0.04</v>
      </c>
      <c r="Z190">
        <v>0.04</v>
      </c>
      <c r="AA190">
        <v>18</v>
      </c>
      <c r="AB190">
        <v>0</v>
      </c>
      <c r="AC190">
        <v>0</v>
      </c>
      <c r="AD190">
        <v>0</v>
      </c>
      <c r="AE190">
        <v>0</v>
      </c>
      <c r="AF190">
        <v>0</v>
      </c>
      <c r="AG190">
        <v>0</v>
      </c>
      <c r="AH190">
        <v>0</v>
      </c>
      <c r="AI190">
        <v>0</v>
      </c>
      <c r="AJ190">
        <v>0</v>
      </c>
      <c r="AK190">
        <v>0</v>
      </c>
      <c r="AL190">
        <v>0</v>
      </c>
      <c r="AM190">
        <v>12</v>
      </c>
      <c r="AN190">
        <v>1</v>
      </c>
      <c r="AO190" s="168">
        <v>0.65</v>
      </c>
      <c r="AP190" s="168">
        <v>0.65</v>
      </c>
      <c r="AQ190" s="168"/>
      <c r="AR190" s="168"/>
      <c r="AS190" s="168"/>
      <c r="AT190" s="168"/>
      <c r="AU190" s="168"/>
      <c r="AV190" s="168"/>
      <c r="AW190" s="168"/>
      <c r="AX190" s="168"/>
      <c r="AY190" s="168"/>
      <c r="AZ190" s="168"/>
      <c r="BA190" t="s">
        <v>1118</v>
      </c>
    </row>
    <row r="191" spans="1:53" x14ac:dyDescent="0.3">
      <c r="A191" t="s">
        <v>317</v>
      </c>
      <c r="B191" t="s">
        <v>1117</v>
      </c>
      <c r="C191" t="s">
        <v>299</v>
      </c>
      <c r="D191">
        <v>2.4243166557535356</v>
      </c>
      <c r="E191">
        <v>0.10000000000000009</v>
      </c>
      <c r="F191">
        <v>1.4</v>
      </c>
      <c r="G191">
        <v>2.35</v>
      </c>
      <c r="H191">
        <v>1.1599999999999999</v>
      </c>
      <c r="I191">
        <v>2.1100000000000003</v>
      </c>
      <c r="J191">
        <v>0</v>
      </c>
      <c r="K191" t="s">
        <v>318</v>
      </c>
      <c r="L191">
        <v>1</v>
      </c>
      <c r="M191">
        <v>0.5</v>
      </c>
      <c r="N191">
        <v>0</v>
      </c>
      <c r="O191">
        <v>0</v>
      </c>
      <c r="P191">
        <v>0</v>
      </c>
      <c r="Q191">
        <v>0</v>
      </c>
      <c r="R191">
        <v>0</v>
      </c>
      <c r="S191">
        <v>0</v>
      </c>
      <c r="T191">
        <v>0</v>
      </c>
      <c r="U191">
        <v>0</v>
      </c>
      <c r="V191">
        <v>0.9</v>
      </c>
      <c r="W191">
        <v>0.04</v>
      </c>
      <c r="X191" s="168">
        <v>0.1</v>
      </c>
      <c r="Y191">
        <v>0.04</v>
      </c>
      <c r="Z191">
        <v>0.04</v>
      </c>
      <c r="AA191">
        <v>18</v>
      </c>
      <c r="AB191">
        <v>0</v>
      </c>
      <c r="AC191">
        <v>0</v>
      </c>
      <c r="AD191">
        <v>0</v>
      </c>
      <c r="AE191">
        <v>0</v>
      </c>
      <c r="AF191">
        <v>0</v>
      </c>
      <c r="AG191">
        <v>0</v>
      </c>
      <c r="AH191">
        <v>0</v>
      </c>
      <c r="AI191">
        <v>0</v>
      </c>
      <c r="AJ191">
        <v>0</v>
      </c>
      <c r="AK191">
        <v>0</v>
      </c>
      <c r="AL191">
        <v>0</v>
      </c>
      <c r="AM191">
        <v>1</v>
      </c>
      <c r="AN191">
        <v>2</v>
      </c>
      <c r="AO191" s="168">
        <v>0.65</v>
      </c>
      <c r="AP191" s="168">
        <v>0.65</v>
      </c>
      <c r="AQ191" s="168">
        <v>0.65</v>
      </c>
      <c r="AR191" s="168">
        <v>0.65</v>
      </c>
      <c r="AS191" s="168">
        <v>0.75</v>
      </c>
      <c r="AT191" s="168">
        <v>0.75</v>
      </c>
      <c r="AU191" s="168">
        <v>0.75</v>
      </c>
      <c r="AV191" s="168">
        <v>0.75</v>
      </c>
      <c r="AW191" s="168">
        <v>0.75</v>
      </c>
      <c r="AX191" s="168">
        <v>0.65</v>
      </c>
      <c r="AY191" s="168">
        <v>0.65</v>
      </c>
      <c r="AZ191" s="168">
        <v>0.65</v>
      </c>
      <c r="BA191" t="s">
        <v>1118</v>
      </c>
    </row>
    <row r="192" spans="1:53" x14ac:dyDescent="0.3">
      <c r="A192" t="s">
        <v>317</v>
      </c>
      <c r="B192" t="s">
        <v>1117</v>
      </c>
      <c r="C192" t="s">
        <v>299</v>
      </c>
      <c r="D192">
        <v>6.5469324946310561</v>
      </c>
      <c r="E192">
        <v>0.10000000000000009</v>
      </c>
      <c r="F192">
        <v>1.8</v>
      </c>
      <c r="G192">
        <v>2.35</v>
      </c>
      <c r="H192">
        <v>1.56</v>
      </c>
      <c r="I192">
        <v>2.1100000000000003</v>
      </c>
      <c r="J192">
        <v>0</v>
      </c>
      <c r="K192" t="s">
        <v>318</v>
      </c>
      <c r="L192">
        <v>1</v>
      </c>
      <c r="M192">
        <v>0.5</v>
      </c>
      <c r="N192">
        <v>0</v>
      </c>
      <c r="O192">
        <v>0</v>
      </c>
      <c r="P192">
        <v>0</v>
      </c>
      <c r="Q192">
        <v>0</v>
      </c>
      <c r="R192">
        <v>0</v>
      </c>
      <c r="S192">
        <v>0</v>
      </c>
      <c r="T192">
        <v>0</v>
      </c>
      <c r="U192">
        <v>0</v>
      </c>
      <c r="V192">
        <v>0.9</v>
      </c>
      <c r="W192">
        <v>0.04</v>
      </c>
      <c r="X192" s="168">
        <v>0.1</v>
      </c>
      <c r="Y192">
        <v>0.04</v>
      </c>
      <c r="Z192">
        <v>0.04</v>
      </c>
      <c r="AA192">
        <v>18</v>
      </c>
      <c r="AB192">
        <v>0</v>
      </c>
      <c r="AC192">
        <v>0</v>
      </c>
      <c r="AD192">
        <v>0</v>
      </c>
      <c r="AE192">
        <v>0</v>
      </c>
      <c r="AF192">
        <v>0</v>
      </c>
      <c r="AG192">
        <v>0</v>
      </c>
      <c r="AH192">
        <v>0</v>
      </c>
      <c r="AI192">
        <v>0</v>
      </c>
      <c r="AJ192">
        <v>0</v>
      </c>
      <c r="AK192">
        <v>0</v>
      </c>
      <c r="AL192">
        <v>0</v>
      </c>
      <c r="AM192">
        <v>1</v>
      </c>
      <c r="AN192">
        <v>2</v>
      </c>
      <c r="AO192" s="168">
        <v>0.65</v>
      </c>
      <c r="AP192" s="168">
        <v>0.65</v>
      </c>
      <c r="AQ192" s="168">
        <v>0.65</v>
      </c>
      <c r="AR192" s="168">
        <v>0.65</v>
      </c>
      <c r="AS192" s="168">
        <v>0.75</v>
      </c>
      <c r="AT192" s="168">
        <v>0.75</v>
      </c>
      <c r="AU192" s="168">
        <v>0.75</v>
      </c>
      <c r="AV192" s="168">
        <v>0.75</v>
      </c>
      <c r="AW192" s="168">
        <v>0.75</v>
      </c>
      <c r="AX192" s="168">
        <v>0.65</v>
      </c>
      <c r="AY192" s="168">
        <v>0.65</v>
      </c>
      <c r="AZ192" s="168">
        <v>0.65</v>
      </c>
      <c r="BA192" t="s">
        <v>1118</v>
      </c>
    </row>
    <row r="193" spans="1:53" x14ac:dyDescent="0.3">
      <c r="A193" t="s">
        <v>312</v>
      </c>
      <c r="B193" t="s">
        <v>1129</v>
      </c>
      <c r="C193" t="s">
        <v>315</v>
      </c>
      <c r="D193">
        <v>0.3774828647515025</v>
      </c>
      <c r="E193">
        <v>0</v>
      </c>
      <c r="F193">
        <v>0.8</v>
      </c>
      <c r="G193">
        <v>2</v>
      </c>
      <c r="H193">
        <v>0</v>
      </c>
      <c r="I193">
        <v>0</v>
      </c>
      <c r="J193" s="168">
        <v>2</v>
      </c>
      <c r="K193" t="s">
        <v>301</v>
      </c>
      <c r="L193">
        <v>1</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1</v>
      </c>
      <c r="AN193">
        <v>1</v>
      </c>
      <c r="AO193">
        <v>0</v>
      </c>
      <c r="AP193">
        <v>0</v>
      </c>
      <c r="BA193" t="s">
        <v>1130</v>
      </c>
    </row>
    <row r="194" spans="1:53" x14ac:dyDescent="0.3">
      <c r="A194" t="s">
        <v>317</v>
      </c>
      <c r="B194" t="s">
        <v>1132</v>
      </c>
      <c r="C194" t="s">
        <v>299</v>
      </c>
      <c r="D194">
        <v>2.1125742153159957</v>
      </c>
      <c r="E194">
        <v>0</v>
      </c>
      <c r="F194">
        <v>1.4</v>
      </c>
      <c r="G194">
        <v>2.35</v>
      </c>
      <c r="H194">
        <v>1.1599999999999999</v>
      </c>
      <c r="I194">
        <v>2.1100000000000003</v>
      </c>
      <c r="J194">
        <v>0</v>
      </c>
      <c r="K194" t="s">
        <v>318</v>
      </c>
      <c r="L194">
        <v>1</v>
      </c>
      <c r="M194">
        <v>0.5</v>
      </c>
      <c r="N194">
        <v>0</v>
      </c>
      <c r="O194">
        <v>0</v>
      </c>
      <c r="P194">
        <v>0</v>
      </c>
      <c r="Q194">
        <v>0</v>
      </c>
      <c r="R194">
        <v>0</v>
      </c>
      <c r="S194">
        <v>0</v>
      </c>
      <c r="T194">
        <v>0</v>
      </c>
      <c r="U194">
        <v>0</v>
      </c>
      <c r="V194">
        <v>0.9</v>
      </c>
      <c r="W194">
        <v>0.04</v>
      </c>
      <c r="X194" s="168">
        <v>0.1</v>
      </c>
      <c r="Y194">
        <v>0.04</v>
      </c>
      <c r="Z194">
        <v>0.04</v>
      </c>
      <c r="AA194">
        <v>18</v>
      </c>
      <c r="AB194">
        <v>0</v>
      </c>
      <c r="AC194">
        <v>0</v>
      </c>
      <c r="AD194">
        <v>0</v>
      </c>
      <c r="AE194">
        <v>0</v>
      </c>
      <c r="AF194">
        <v>0</v>
      </c>
      <c r="AG194">
        <v>0</v>
      </c>
      <c r="AH194">
        <v>0</v>
      </c>
      <c r="AI194">
        <v>0</v>
      </c>
      <c r="AJ194">
        <v>0</v>
      </c>
      <c r="AK194">
        <v>0</v>
      </c>
      <c r="AL194">
        <v>0</v>
      </c>
      <c r="AM194">
        <v>12</v>
      </c>
      <c r="AN194">
        <v>1</v>
      </c>
      <c r="AO194" s="168">
        <v>0.65</v>
      </c>
      <c r="AP194" s="168">
        <v>0.65</v>
      </c>
      <c r="AQ194" s="168"/>
      <c r="AR194" s="168"/>
      <c r="AS194" s="168"/>
      <c r="AT194" s="168"/>
      <c r="AU194" s="168"/>
      <c r="AV194" s="168"/>
      <c r="AW194" s="168"/>
      <c r="AX194" s="168"/>
      <c r="AY194" s="168"/>
      <c r="AZ194" s="168"/>
      <c r="BA194" t="s">
        <v>1133</v>
      </c>
    </row>
    <row r="195" spans="1:53" x14ac:dyDescent="0.3">
      <c r="A195" t="s">
        <v>317</v>
      </c>
      <c r="B195" t="s">
        <v>1132</v>
      </c>
      <c r="C195" t="s">
        <v>299</v>
      </c>
      <c r="D195">
        <v>2.1125742153159957</v>
      </c>
      <c r="E195">
        <v>0</v>
      </c>
      <c r="F195">
        <v>1.4</v>
      </c>
      <c r="G195">
        <v>2.35</v>
      </c>
      <c r="H195">
        <v>1.1599999999999999</v>
      </c>
      <c r="I195">
        <v>2.1100000000000003</v>
      </c>
      <c r="J195">
        <v>0</v>
      </c>
      <c r="K195" t="s">
        <v>318</v>
      </c>
      <c r="L195">
        <v>1</v>
      </c>
      <c r="M195">
        <v>0.5</v>
      </c>
      <c r="N195">
        <v>0</v>
      </c>
      <c r="O195">
        <v>0</v>
      </c>
      <c r="P195">
        <v>0</v>
      </c>
      <c r="Q195">
        <v>0</v>
      </c>
      <c r="R195">
        <v>0</v>
      </c>
      <c r="S195">
        <v>0</v>
      </c>
      <c r="T195">
        <v>0</v>
      </c>
      <c r="U195">
        <v>0</v>
      </c>
      <c r="V195">
        <v>0.9</v>
      </c>
      <c r="W195">
        <v>0.04</v>
      </c>
      <c r="X195" s="168">
        <v>0.1</v>
      </c>
      <c r="Y195">
        <v>0.04</v>
      </c>
      <c r="Z195">
        <v>0.04</v>
      </c>
      <c r="AA195">
        <v>18</v>
      </c>
      <c r="AB195">
        <v>0</v>
      </c>
      <c r="AC195">
        <v>0</v>
      </c>
      <c r="AD195">
        <v>0</v>
      </c>
      <c r="AE195">
        <v>0</v>
      </c>
      <c r="AF195">
        <v>0</v>
      </c>
      <c r="AG195">
        <v>0</v>
      </c>
      <c r="AH195">
        <v>0</v>
      </c>
      <c r="AI195">
        <v>0</v>
      </c>
      <c r="AJ195">
        <v>0</v>
      </c>
      <c r="AK195">
        <v>0</v>
      </c>
      <c r="AL195">
        <v>0</v>
      </c>
      <c r="AM195">
        <v>1</v>
      </c>
      <c r="AN195">
        <v>2</v>
      </c>
      <c r="AO195" s="168">
        <v>0.65</v>
      </c>
      <c r="AP195" s="168">
        <v>0.65</v>
      </c>
      <c r="AQ195" s="168">
        <v>0.65</v>
      </c>
      <c r="AR195" s="168">
        <v>0.65</v>
      </c>
      <c r="AS195" s="168">
        <v>0.75</v>
      </c>
      <c r="AT195" s="168">
        <v>0.75</v>
      </c>
      <c r="AU195" s="168">
        <v>0.75</v>
      </c>
      <c r="AV195" s="168">
        <v>0.75</v>
      </c>
      <c r="AW195" s="168">
        <v>0.75</v>
      </c>
      <c r="AX195" s="168">
        <v>0.65</v>
      </c>
      <c r="AY195" s="168">
        <v>0.65</v>
      </c>
      <c r="AZ195" s="168">
        <v>0.65</v>
      </c>
      <c r="BA195" t="s">
        <v>1133</v>
      </c>
    </row>
    <row r="196" spans="1:53" x14ac:dyDescent="0.3">
      <c r="A196" t="s">
        <v>312</v>
      </c>
      <c r="B196" t="s">
        <v>1134</v>
      </c>
      <c r="C196" t="s">
        <v>228</v>
      </c>
      <c r="D196">
        <v>0.23505646132153116</v>
      </c>
      <c r="E196">
        <v>0</v>
      </c>
      <c r="F196">
        <v>0.8</v>
      </c>
      <c r="G196">
        <v>2</v>
      </c>
      <c r="H196">
        <v>0</v>
      </c>
      <c r="I196">
        <v>0</v>
      </c>
      <c r="J196" s="168">
        <v>2</v>
      </c>
      <c r="K196" t="s">
        <v>301</v>
      </c>
      <c r="L196">
        <v>1</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1</v>
      </c>
      <c r="AN196">
        <v>1</v>
      </c>
      <c r="AO196">
        <v>0</v>
      </c>
      <c r="AP196">
        <v>0</v>
      </c>
      <c r="BA196" t="s">
        <v>1135</v>
      </c>
    </row>
    <row r="197" spans="1:53" x14ac:dyDescent="0.3">
      <c r="A197" t="s">
        <v>312</v>
      </c>
      <c r="B197" t="s">
        <v>1136</v>
      </c>
      <c r="C197" t="s">
        <v>228</v>
      </c>
      <c r="D197">
        <v>0.78506368165200457</v>
      </c>
      <c r="E197">
        <v>0</v>
      </c>
      <c r="F197">
        <v>0.8</v>
      </c>
      <c r="G197">
        <v>2</v>
      </c>
      <c r="H197">
        <v>0</v>
      </c>
      <c r="I197">
        <v>0</v>
      </c>
      <c r="J197" s="168">
        <v>2</v>
      </c>
      <c r="K197" t="s">
        <v>301</v>
      </c>
      <c r="L197">
        <v>1</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1</v>
      </c>
      <c r="AN197">
        <v>1</v>
      </c>
      <c r="AO197">
        <v>0</v>
      </c>
      <c r="AP197">
        <v>0</v>
      </c>
      <c r="BA197" t="s">
        <v>1137</v>
      </c>
    </row>
    <row r="198" spans="1:53" x14ac:dyDescent="0.3">
      <c r="A198" t="s">
        <v>312</v>
      </c>
      <c r="B198" t="s">
        <v>1143</v>
      </c>
      <c r="C198" t="s">
        <v>315</v>
      </c>
      <c r="D198">
        <v>0.37755815640242701</v>
      </c>
      <c r="E198">
        <v>0</v>
      </c>
      <c r="F198">
        <v>0.8</v>
      </c>
      <c r="G198">
        <v>2</v>
      </c>
      <c r="H198">
        <v>0</v>
      </c>
      <c r="I198">
        <v>0</v>
      </c>
      <c r="J198" s="168">
        <v>2</v>
      </c>
      <c r="K198" t="s">
        <v>301</v>
      </c>
      <c r="L198">
        <v>1</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1</v>
      </c>
      <c r="AN198">
        <v>1</v>
      </c>
      <c r="AO198">
        <v>0</v>
      </c>
      <c r="AP198">
        <v>0</v>
      </c>
      <c r="BA198" t="s">
        <v>1144</v>
      </c>
    </row>
    <row r="199" spans="1:53" x14ac:dyDescent="0.3">
      <c r="A199" t="s">
        <v>317</v>
      </c>
      <c r="B199" t="s">
        <v>1146</v>
      </c>
      <c r="C199" t="s">
        <v>299</v>
      </c>
      <c r="D199">
        <v>5.366737615956457</v>
      </c>
      <c r="E199">
        <v>0</v>
      </c>
      <c r="F199">
        <v>1.2</v>
      </c>
      <c r="G199">
        <v>2.35</v>
      </c>
      <c r="H199">
        <v>0.96</v>
      </c>
      <c r="I199">
        <v>2.1100000000000003</v>
      </c>
      <c r="J199">
        <v>0</v>
      </c>
      <c r="K199" t="s">
        <v>318</v>
      </c>
      <c r="L199">
        <v>1</v>
      </c>
      <c r="M199">
        <v>0.5</v>
      </c>
      <c r="N199">
        <v>0</v>
      </c>
      <c r="O199">
        <v>0</v>
      </c>
      <c r="P199">
        <v>0</v>
      </c>
      <c r="Q199">
        <v>0</v>
      </c>
      <c r="R199">
        <v>0</v>
      </c>
      <c r="S199">
        <v>0</v>
      </c>
      <c r="T199">
        <v>0</v>
      </c>
      <c r="U199">
        <v>0</v>
      </c>
      <c r="V199">
        <v>0.9</v>
      </c>
      <c r="W199">
        <v>0.04</v>
      </c>
      <c r="X199" s="168">
        <v>0.1</v>
      </c>
      <c r="Y199">
        <v>0.04</v>
      </c>
      <c r="Z199">
        <v>0.04</v>
      </c>
      <c r="AA199">
        <v>18</v>
      </c>
      <c r="AB199">
        <v>0</v>
      </c>
      <c r="AC199">
        <v>0</v>
      </c>
      <c r="AD199">
        <v>0</v>
      </c>
      <c r="AE199">
        <v>0</v>
      </c>
      <c r="AF199">
        <v>0</v>
      </c>
      <c r="AG199">
        <v>0</v>
      </c>
      <c r="AH199">
        <v>0</v>
      </c>
      <c r="AI199">
        <v>0</v>
      </c>
      <c r="AJ199">
        <v>0</v>
      </c>
      <c r="AK199">
        <v>0</v>
      </c>
      <c r="AL199">
        <v>0</v>
      </c>
      <c r="AM199">
        <v>12</v>
      </c>
      <c r="AN199">
        <v>1</v>
      </c>
      <c r="AO199" s="168">
        <v>0.65</v>
      </c>
      <c r="AP199" s="168">
        <v>0.65</v>
      </c>
      <c r="AQ199" s="168"/>
      <c r="AR199" s="168"/>
      <c r="AS199" s="168"/>
      <c r="AT199" s="168"/>
      <c r="AU199" s="168"/>
      <c r="AV199" s="168"/>
      <c r="AW199" s="168"/>
      <c r="AX199" s="168"/>
      <c r="AY199" s="168"/>
      <c r="AZ199" s="168"/>
      <c r="BA199" t="s">
        <v>1147</v>
      </c>
    </row>
    <row r="200" spans="1:53" x14ac:dyDescent="0.3">
      <c r="A200" t="s">
        <v>317</v>
      </c>
      <c r="B200" t="s">
        <v>1146</v>
      </c>
      <c r="C200" t="s">
        <v>299</v>
      </c>
      <c r="D200">
        <v>3.5596053064750039</v>
      </c>
      <c r="E200">
        <v>0</v>
      </c>
      <c r="F200">
        <v>1.2</v>
      </c>
      <c r="G200">
        <v>2.35</v>
      </c>
      <c r="H200">
        <v>0.96</v>
      </c>
      <c r="I200">
        <v>2.1100000000000003</v>
      </c>
      <c r="J200">
        <v>0</v>
      </c>
      <c r="K200" t="s">
        <v>318</v>
      </c>
      <c r="L200">
        <v>1</v>
      </c>
      <c r="M200">
        <v>0.5</v>
      </c>
      <c r="N200">
        <v>0</v>
      </c>
      <c r="O200">
        <v>0</v>
      </c>
      <c r="P200">
        <v>0</v>
      </c>
      <c r="Q200">
        <v>0</v>
      </c>
      <c r="R200">
        <v>0</v>
      </c>
      <c r="S200">
        <v>0</v>
      </c>
      <c r="T200">
        <v>0</v>
      </c>
      <c r="U200">
        <v>0</v>
      </c>
      <c r="V200">
        <v>0.9</v>
      </c>
      <c r="W200">
        <v>0.04</v>
      </c>
      <c r="X200" s="168">
        <v>0.1</v>
      </c>
      <c r="Y200">
        <v>0.04</v>
      </c>
      <c r="Z200">
        <v>0.04</v>
      </c>
      <c r="AA200">
        <v>18</v>
      </c>
      <c r="AB200">
        <v>0</v>
      </c>
      <c r="AC200">
        <v>0</v>
      </c>
      <c r="AD200">
        <v>0</v>
      </c>
      <c r="AE200">
        <v>0</v>
      </c>
      <c r="AF200">
        <v>0</v>
      </c>
      <c r="AG200">
        <v>0</v>
      </c>
      <c r="AH200">
        <v>0</v>
      </c>
      <c r="AI200">
        <v>0</v>
      </c>
      <c r="AJ200">
        <v>0</v>
      </c>
      <c r="AK200">
        <v>0</v>
      </c>
      <c r="AL200">
        <v>0</v>
      </c>
      <c r="AM200">
        <v>1</v>
      </c>
      <c r="AN200">
        <v>2</v>
      </c>
      <c r="AO200" s="168">
        <v>0.65</v>
      </c>
      <c r="AP200" s="168">
        <v>0.65</v>
      </c>
      <c r="AQ200" s="168">
        <v>0.65</v>
      </c>
      <c r="AR200" s="168">
        <v>0.65</v>
      </c>
      <c r="AS200" s="168">
        <v>0.75</v>
      </c>
      <c r="AT200" s="168">
        <v>0.75</v>
      </c>
      <c r="AU200" s="168">
        <v>0.75</v>
      </c>
      <c r="AV200" s="168">
        <v>0.75</v>
      </c>
      <c r="AW200" s="168">
        <v>0.75</v>
      </c>
      <c r="AX200" s="168">
        <v>0.65</v>
      </c>
      <c r="AY200" s="168">
        <v>0.65</v>
      </c>
      <c r="AZ200" s="168">
        <v>0.65</v>
      </c>
      <c r="BA200" t="s">
        <v>1147</v>
      </c>
    </row>
    <row r="201" spans="1:53" x14ac:dyDescent="0.3">
      <c r="A201" t="s">
        <v>317</v>
      </c>
      <c r="B201" t="s">
        <v>1146</v>
      </c>
      <c r="C201" t="s">
        <v>299</v>
      </c>
      <c r="D201">
        <v>2.1596049300122004</v>
      </c>
      <c r="E201">
        <v>0</v>
      </c>
      <c r="F201">
        <v>1.4</v>
      </c>
      <c r="G201">
        <v>2.35</v>
      </c>
      <c r="H201">
        <v>1.1599999999999999</v>
      </c>
      <c r="I201">
        <v>2.1100000000000003</v>
      </c>
      <c r="J201">
        <v>0</v>
      </c>
      <c r="K201" t="s">
        <v>318</v>
      </c>
      <c r="L201">
        <v>1</v>
      </c>
      <c r="M201">
        <v>0.5</v>
      </c>
      <c r="N201">
        <v>0</v>
      </c>
      <c r="O201">
        <v>0</v>
      </c>
      <c r="P201">
        <v>0</v>
      </c>
      <c r="Q201">
        <v>0</v>
      </c>
      <c r="R201">
        <v>0</v>
      </c>
      <c r="S201">
        <v>0</v>
      </c>
      <c r="T201">
        <v>0</v>
      </c>
      <c r="U201">
        <v>0</v>
      </c>
      <c r="V201">
        <v>0.9</v>
      </c>
      <c r="W201">
        <v>0.04</v>
      </c>
      <c r="X201" s="168">
        <v>0.1</v>
      </c>
      <c r="Y201">
        <v>0.04</v>
      </c>
      <c r="Z201">
        <v>0.04</v>
      </c>
      <c r="AA201">
        <v>18</v>
      </c>
      <c r="AB201">
        <v>0</v>
      </c>
      <c r="AC201">
        <v>0</v>
      </c>
      <c r="AD201">
        <v>0</v>
      </c>
      <c r="AE201">
        <v>0</v>
      </c>
      <c r="AF201">
        <v>0</v>
      </c>
      <c r="AG201">
        <v>0</v>
      </c>
      <c r="AH201">
        <v>0</v>
      </c>
      <c r="AI201">
        <v>0</v>
      </c>
      <c r="AJ201">
        <v>0</v>
      </c>
      <c r="AK201">
        <v>0</v>
      </c>
      <c r="AL201">
        <v>0</v>
      </c>
      <c r="AM201">
        <v>1</v>
      </c>
      <c r="AN201">
        <v>2</v>
      </c>
      <c r="AO201" s="168">
        <v>0.65</v>
      </c>
      <c r="AP201" s="168">
        <v>0.65</v>
      </c>
      <c r="AQ201" s="168">
        <v>0.65</v>
      </c>
      <c r="AR201" s="168">
        <v>0.65</v>
      </c>
      <c r="AS201" s="168">
        <v>0.75</v>
      </c>
      <c r="AT201" s="168">
        <v>0.75</v>
      </c>
      <c r="AU201" s="168">
        <v>0.75</v>
      </c>
      <c r="AV201" s="168">
        <v>0.75</v>
      </c>
      <c r="AW201" s="168">
        <v>0.75</v>
      </c>
      <c r="AX201" s="168">
        <v>0.65</v>
      </c>
      <c r="AY201" s="168">
        <v>0.65</v>
      </c>
      <c r="AZ201" s="168">
        <v>0.65</v>
      </c>
      <c r="BA201" t="s">
        <v>1147</v>
      </c>
    </row>
    <row r="202" spans="1:53" x14ac:dyDescent="0.3">
      <c r="A202" t="s">
        <v>317</v>
      </c>
      <c r="B202" t="s">
        <v>1146</v>
      </c>
      <c r="C202" t="s">
        <v>299</v>
      </c>
      <c r="D202">
        <v>5.366737615956457</v>
      </c>
      <c r="E202">
        <v>0</v>
      </c>
      <c r="F202">
        <v>1.2</v>
      </c>
      <c r="G202">
        <v>2.35</v>
      </c>
      <c r="H202">
        <v>0.96</v>
      </c>
      <c r="I202">
        <v>2.1100000000000003</v>
      </c>
      <c r="J202">
        <v>0</v>
      </c>
      <c r="K202" t="s">
        <v>318</v>
      </c>
      <c r="L202">
        <v>1</v>
      </c>
      <c r="M202">
        <v>0.5</v>
      </c>
      <c r="N202">
        <v>0</v>
      </c>
      <c r="O202">
        <v>0</v>
      </c>
      <c r="P202">
        <v>0</v>
      </c>
      <c r="Q202">
        <v>0</v>
      </c>
      <c r="R202">
        <v>0</v>
      </c>
      <c r="S202">
        <v>0</v>
      </c>
      <c r="T202">
        <v>0</v>
      </c>
      <c r="U202">
        <v>0</v>
      </c>
      <c r="V202">
        <v>0.9</v>
      </c>
      <c r="W202">
        <v>0.04</v>
      </c>
      <c r="X202" s="168">
        <v>0.1</v>
      </c>
      <c r="Y202">
        <v>0.04</v>
      </c>
      <c r="Z202">
        <v>0.04</v>
      </c>
      <c r="AA202">
        <v>18</v>
      </c>
      <c r="AB202">
        <v>0</v>
      </c>
      <c r="AC202">
        <v>0</v>
      </c>
      <c r="AD202">
        <v>0</v>
      </c>
      <c r="AE202">
        <v>0</v>
      </c>
      <c r="AF202">
        <v>0</v>
      </c>
      <c r="AG202">
        <v>0</v>
      </c>
      <c r="AH202">
        <v>0</v>
      </c>
      <c r="AI202">
        <v>0</v>
      </c>
      <c r="AJ202">
        <v>0</v>
      </c>
      <c r="AK202">
        <v>0</v>
      </c>
      <c r="AL202">
        <v>0</v>
      </c>
      <c r="AM202">
        <v>1</v>
      </c>
      <c r="AN202">
        <v>2</v>
      </c>
      <c r="AO202" s="168">
        <v>0.65</v>
      </c>
      <c r="AP202" s="168">
        <v>0.65</v>
      </c>
      <c r="AQ202" s="168">
        <v>0.65</v>
      </c>
      <c r="AR202" s="168">
        <v>0.65</v>
      </c>
      <c r="AS202" s="168">
        <v>0.75</v>
      </c>
      <c r="AT202" s="168">
        <v>0.75</v>
      </c>
      <c r="AU202" s="168">
        <v>0.75</v>
      </c>
      <c r="AV202" s="168">
        <v>0.75</v>
      </c>
      <c r="AW202" s="168">
        <v>0.75</v>
      </c>
      <c r="AX202" s="168">
        <v>0.65</v>
      </c>
      <c r="AY202" s="168">
        <v>0.65</v>
      </c>
      <c r="AZ202" s="168">
        <v>0.65</v>
      </c>
      <c r="BA202" t="s">
        <v>1147</v>
      </c>
    </row>
    <row r="203" spans="1:53" x14ac:dyDescent="0.3">
      <c r="A203" t="s">
        <v>312</v>
      </c>
      <c r="B203" t="s">
        <v>1148</v>
      </c>
      <c r="C203" t="s">
        <v>299</v>
      </c>
      <c r="D203">
        <v>9.0445537828020325E-2</v>
      </c>
      <c r="E203">
        <v>0</v>
      </c>
      <c r="F203">
        <v>1.79</v>
      </c>
      <c r="G203">
        <v>2.81</v>
      </c>
      <c r="H203">
        <v>0</v>
      </c>
      <c r="I203">
        <v>0</v>
      </c>
      <c r="J203" s="168">
        <v>2</v>
      </c>
      <c r="K203" t="s">
        <v>301</v>
      </c>
      <c r="L203">
        <v>1</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1</v>
      </c>
      <c r="AN203">
        <v>1</v>
      </c>
      <c r="AO203">
        <v>0</v>
      </c>
      <c r="AP203">
        <v>0</v>
      </c>
      <c r="BA203" t="s">
        <v>1149</v>
      </c>
    </row>
    <row r="204" spans="1:53" x14ac:dyDescent="0.3">
      <c r="A204" t="s">
        <v>312</v>
      </c>
      <c r="B204" t="s">
        <v>1150</v>
      </c>
      <c r="C204" t="s">
        <v>335</v>
      </c>
      <c r="D204">
        <v>0.11342704144074048</v>
      </c>
      <c r="E204">
        <v>0</v>
      </c>
      <c r="F204">
        <v>0.8</v>
      </c>
      <c r="G204">
        <v>2</v>
      </c>
      <c r="H204">
        <v>0</v>
      </c>
      <c r="I204">
        <v>0</v>
      </c>
      <c r="J204" s="168">
        <v>2</v>
      </c>
      <c r="K204" t="s">
        <v>301</v>
      </c>
      <c r="L204">
        <v>1</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1</v>
      </c>
      <c r="AN204">
        <v>1</v>
      </c>
      <c r="AO204">
        <v>0</v>
      </c>
      <c r="AP204">
        <v>0</v>
      </c>
      <c r="BA204" t="s">
        <v>1151</v>
      </c>
    </row>
    <row r="205" spans="1:53" x14ac:dyDescent="0.3">
      <c r="A205" t="s">
        <v>312</v>
      </c>
      <c r="B205" t="s">
        <v>1153</v>
      </c>
      <c r="C205" t="s">
        <v>335</v>
      </c>
      <c r="D205">
        <v>0.75102908287562331</v>
      </c>
      <c r="E205">
        <v>0</v>
      </c>
      <c r="F205">
        <v>0.8</v>
      </c>
      <c r="G205">
        <v>2</v>
      </c>
      <c r="H205">
        <v>0</v>
      </c>
      <c r="I205">
        <v>0</v>
      </c>
      <c r="J205" s="168">
        <v>2</v>
      </c>
      <c r="K205" t="s">
        <v>301</v>
      </c>
      <c r="L205">
        <v>1</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1</v>
      </c>
      <c r="AN205">
        <v>1</v>
      </c>
      <c r="AO205">
        <v>0</v>
      </c>
      <c r="AP205">
        <v>0</v>
      </c>
      <c r="BA205" t="s">
        <v>1154</v>
      </c>
    </row>
    <row r="206" spans="1:53" x14ac:dyDescent="0.3">
      <c r="A206" t="s">
        <v>312</v>
      </c>
      <c r="B206" t="s">
        <v>1158</v>
      </c>
      <c r="C206" t="s">
        <v>315</v>
      </c>
      <c r="D206">
        <v>0.34023821535213145</v>
      </c>
      <c r="E206">
        <v>0</v>
      </c>
      <c r="F206">
        <v>0.8</v>
      </c>
      <c r="G206">
        <v>2</v>
      </c>
      <c r="H206">
        <v>0</v>
      </c>
      <c r="I206">
        <v>0</v>
      </c>
      <c r="J206" s="168">
        <v>2</v>
      </c>
      <c r="K206" t="s">
        <v>301</v>
      </c>
      <c r="L206">
        <v>1</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1</v>
      </c>
      <c r="AN206">
        <v>1</v>
      </c>
      <c r="AO206">
        <v>0</v>
      </c>
      <c r="AP206">
        <v>0</v>
      </c>
      <c r="BA206" t="s">
        <v>1159</v>
      </c>
    </row>
    <row r="207" spans="1:53" x14ac:dyDescent="0.3">
      <c r="A207" t="s">
        <v>312</v>
      </c>
      <c r="B207" t="s">
        <v>1160</v>
      </c>
      <c r="C207" t="s">
        <v>228</v>
      </c>
      <c r="D207">
        <v>1.5031118469445313</v>
      </c>
      <c r="E207">
        <v>0</v>
      </c>
      <c r="F207">
        <v>0.8</v>
      </c>
      <c r="G207">
        <v>2</v>
      </c>
      <c r="H207">
        <v>0</v>
      </c>
      <c r="I207">
        <v>0</v>
      </c>
      <c r="J207" s="168">
        <v>2</v>
      </c>
      <c r="K207" t="s">
        <v>301</v>
      </c>
      <c r="L207">
        <v>1</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1</v>
      </c>
      <c r="AO207">
        <v>0</v>
      </c>
      <c r="AP207">
        <v>0</v>
      </c>
      <c r="BA207" t="s">
        <v>1161</v>
      </c>
    </row>
    <row r="208" spans="1:53" x14ac:dyDescent="0.3">
      <c r="A208" t="s">
        <v>312</v>
      </c>
      <c r="B208" t="s">
        <v>1166</v>
      </c>
      <c r="C208" t="s">
        <v>335</v>
      </c>
      <c r="D208">
        <v>0.57343724179896116</v>
      </c>
      <c r="E208">
        <v>0</v>
      </c>
      <c r="F208">
        <v>0.8</v>
      </c>
      <c r="G208">
        <v>2</v>
      </c>
      <c r="H208">
        <v>0</v>
      </c>
      <c r="I208">
        <v>0</v>
      </c>
      <c r="J208" s="168">
        <v>2</v>
      </c>
      <c r="K208" t="s">
        <v>301</v>
      </c>
      <c r="L208">
        <v>1</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1</v>
      </c>
      <c r="AN208">
        <v>1</v>
      </c>
      <c r="AO208">
        <v>0</v>
      </c>
      <c r="AP208">
        <v>0</v>
      </c>
      <c r="BA208" t="s">
        <v>1167</v>
      </c>
    </row>
    <row r="209" spans="1:53" x14ac:dyDescent="0.3">
      <c r="A209" t="s">
        <v>317</v>
      </c>
      <c r="B209" t="s">
        <v>1170</v>
      </c>
      <c r="C209" t="s">
        <v>315</v>
      </c>
      <c r="D209">
        <v>0.39426791002058514</v>
      </c>
      <c r="E209">
        <v>1.2700000000000005</v>
      </c>
      <c r="F209">
        <v>2.2000000000000002</v>
      </c>
      <c r="G209">
        <v>0.85</v>
      </c>
      <c r="H209">
        <v>1.9600000000000002</v>
      </c>
      <c r="I209">
        <v>0.61</v>
      </c>
      <c r="J209">
        <v>0</v>
      </c>
      <c r="K209" t="s">
        <v>318</v>
      </c>
      <c r="L209">
        <v>1</v>
      </c>
      <c r="M209">
        <v>0.5</v>
      </c>
      <c r="N209">
        <v>0</v>
      </c>
      <c r="O209">
        <v>0</v>
      </c>
      <c r="P209">
        <v>0</v>
      </c>
      <c r="Q209">
        <v>0</v>
      </c>
      <c r="R209">
        <v>0</v>
      </c>
      <c r="S209">
        <v>0</v>
      </c>
      <c r="T209">
        <v>0</v>
      </c>
      <c r="U209">
        <v>0</v>
      </c>
      <c r="V209">
        <v>0.9</v>
      </c>
      <c r="W209">
        <v>0.04</v>
      </c>
      <c r="X209" s="168">
        <v>0.1</v>
      </c>
      <c r="Y209">
        <v>0.04</v>
      </c>
      <c r="Z209">
        <v>0.04</v>
      </c>
      <c r="AA209">
        <v>18</v>
      </c>
      <c r="AB209">
        <v>0</v>
      </c>
      <c r="AC209">
        <v>0</v>
      </c>
      <c r="AD209">
        <v>0</v>
      </c>
      <c r="AE209">
        <v>0</v>
      </c>
      <c r="AF209">
        <v>0</v>
      </c>
      <c r="AG209">
        <v>0</v>
      </c>
      <c r="AH209">
        <v>0</v>
      </c>
      <c r="AI209">
        <v>0</v>
      </c>
      <c r="AJ209">
        <v>0</v>
      </c>
      <c r="AK209">
        <v>0</v>
      </c>
      <c r="AL209">
        <v>0</v>
      </c>
      <c r="AM209">
        <v>12</v>
      </c>
      <c r="AN209">
        <v>1</v>
      </c>
      <c r="AO209" s="168">
        <v>0.65</v>
      </c>
      <c r="AP209" s="168">
        <v>0.65</v>
      </c>
      <c r="AQ209" s="168"/>
      <c r="AR209" s="168"/>
      <c r="AS209" s="168"/>
      <c r="AT209" s="168"/>
      <c r="AU209" s="168"/>
      <c r="AV209" s="168"/>
      <c r="AW209" s="168"/>
      <c r="AX209" s="168"/>
      <c r="AY209" s="168"/>
      <c r="AZ209" s="168"/>
      <c r="BA209" t="s">
        <v>1171</v>
      </c>
    </row>
    <row r="210" spans="1:53" x14ac:dyDescent="0.3">
      <c r="A210" t="s">
        <v>312</v>
      </c>
      <c r="B210" t="s">
        <v>1176</v>
      </c>
      <c r="C210" t="s">
        <v>228</v>
      </c>
      <c r="D210">
        <v>0.29778888945862253</v>
      </c>
      <c r="E210">
        <v>0</v>
      </c>
      <c r="F210">
        <v>0.8</v>
      </c>
      <c r="G210">
        <v>2</v>
      </c>
      <c r="H210">
        <v>0</v>
      </c>
      <c r="I210">
        <v>0</v>
      </c>
      <c r="J210" s="168">
        <v>2</v>
      </c>
      <c r="K210" t="s">
        <v>301</v>
      </c>
      <c r="L210">
        <v>1</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1</v>
      </c>
      <c r="AN210">
        <v>1</v>
      </c>
      <c r="AO210">
        <v>0</v>
      </c>
      <c r="AP210">
        <v>0</v>
      </c>
      <c r="BA210" t="s">
        <v>1177</v>
      </c>
    </row>
    <row r="211" spans="1:53" x14ac:dyDescent="0.3">
      <c r="A211" t="s">
        <v>312</v>
      </c>
      <c r="B211" t="s">
        <v>1184</v>
      </c>
      <c r="C211" t="s">
        <v>299</v>
      </c>
      <c r="D211">
        <v>0.40795081105569592</v>
      </c>
      <c r="E211">
        <v>0</v>
      </c>
      <c r="F211">
        <v>0.8</v>
      </c>
      <c r="G211">
        <v>2</v>
      </c>
      <c r="H211">
        <v>0</v>
      </c>
      <c r="I211">
        <v>0</v>
      </c>
      <c r="J211" s="168">
        <v>2</v>
      </c>
      <c r="K211" t="s">
        <v>301</v>
      </c>
      <c r="L211">
        <v>1</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1</v>
      </c>
      <c r="AN211">
        <v>1</v>
      </c>
      <c r="AO211">
        <v>0</v>
      </c>
      <c r="AP211">
        <v>0</v>
      </c>
      <c r="BA211" t="s">
        <v>1185</v>
      </c>
    </row>
    <row r="212" spans="1:53" x14ac:dyDescent="0.3">
      <c r="A212" t="s">
        <v>312</v>
      </c>
      <c r="B212" t="s">
        <v>1186</v>
      </c>
      <c r="C212" t="s">
        <v>315</v>
      </c>
      <c r="D212">
        <v>0.75008554012059214</v>
      </c>
      <c r="E212">
        <v>0</v>
      </c>
      <c r="F212">
        <v>1.1399999999999999</v>
      </c>
      <c r="G212">
        <v>2.12</v>
      </c>
      <c r="H212">
        <v>0</v>
      </c>
      <c r="I212">
        <v>0</v>
      </c>
      <c r="J212" s="168">
        <v>2</v>
      </c>
      <c r="K212" t="s">
        <v>316</v>
      </c>
      <c r="L212">
        <v>1</v>
      </c>
      <c r="M212">
        <v>0.5</v>
      </c>
      <c r="N212">
        <v>0</v>
      </c>
      <c r="O212">
        <v>0</v>
      </c>
      <c r="P212">
        <v>0</v>
      </c>
      <c r="Q212">
        <v>0</v>
      </c>
      <c r="R212">
        <v>0</v>
      </c>
      <c r="S212">
        <v>0</v>
      </c>
      <c r="T212">
        <v>0</v>
      </c>
      <c r="U212">
        <v>0</v>
      </c>
      <c r="V212">
        <v>0</v>
      </c>
      <c r="W212">
        <v>0</v>
      </c>
      <c r="X212">
        <v>0</v>
      </c>
      <c r="Y212">
        <v>0</v>
      </c>
      <c r="Z212">
        <v>0</v>
      </c>
      <c r="AA212">
        <v>0</v>
      </c>
      <c r="AB212">
        <v>2</v>
      </c>
      <c r="AC212">
        <v>0</v>
      </c>
      <c r="AD212">
        <v>0</v>
      </c>
      <c r="AE212">
        <v>0</v>
      </c>
      <c r="AF212">
        <v>0</v>
      </c>
      <c r="AG212">
        <v>0</v>
      </c>
      <c r="AH212">
        <v>0</v>
      </c>
      <c r="AI212">
        <v>0</v>
      </c>
      <c r="AJ212">
        <v>0</v>
      </c>
      <c r="AK212">
        <v>0</v>
      </c>
      <c r="AL212">
        <v>0</v>
      </c>
      <c r="AM212">
        <v>1</v>
      </c>
      <c r="AN212">
        <v>1</v>
      </c>
      <c r="AO212">
        <v>0</v>
      </c>
      <c r="AP212">
        <v>0</v>
      </c>
      <c r="BA212" t="s">
        <v>1187</v>
      </c>
    </row>
    <row r="213" spans="1:53" x14ac:dyDescent="0.3">
      <c r="A213" t="s">
        <v>312</v>
      </c>
      <c r="B213" t="s">
        <v>1188</v>
      </c>
      <c r="C213" t="s">
        <v>335</v>
      </c>
      <c r="D213">
        <v>0.96521600104950589</v>
      </c>
      <c r="E213">
        <v>0</v>
      </c>
      <c r="F213">
        <v>0.8</v>
      </c>
      <c r="G213">
        <v>2</v>
      </c>
      <c r="H213">
        <v>0</v>
      </c>
      <c r="I213">
        <v>0</v>
      </c>
      <c r="J213" s="168">
        <v>2</v>
      </c>
      <c r="K213" t="s">
        <v>301</v>
      </c>
      <c r="L213">
        <v>1</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v>
      </c>
      <c r="AN213">
        <v>1</v>
      </c>
      <c r="AO213">
        <v>0</v>
      </c>
      <c r="AP213">
        <v>0</v>
      </c>
      <c r="BA213" t="s">
        <v>1189</v>
      </c>
    </row>
    <row r="214" spans="1:53" x14ac:dyDescent="0.3">
      <c r="A214" t="s">
        <v>312</v>
      </c>
      <c r="B214" t="s">
        <v>1190</v>
      </c>
      <c r="C214" t="s">
        <v>228</v>
      </c>
      <c r="D214">
        <v>0.22965382845709226</v>
      </c>
      <c r="E214">
        <v>0</v>
      </c>
      <c r="F214">
        <v>0.8</v>
      </c>
      <c r="G214">
        <v>2</v>
      </c>
      <c r="H214">
        <v>0</v>
      </c>
      <c r="I214">
        <v>0</v>
      </c>
      <c r="J214" s="168">
        <v>2</v>
      </c>
      <c r="K214" t="s">
        <v>301</v>
      </c>
      <c r="L214">
        <v>1</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1</v>
      </c>
      <c r="AN214">
        <v>1</v>
      </c>
      <c r="AO214">
        <v>0</v>
      </c>
      <c r="AP214">
        <v>0</v>
      </c>
      <c r="BA214" t="s">
        <v>1191</v>
      </c>
    </row>
    <row r="215" spans="1:53" x14ac:dyDescent="0.3">
      <c r="A215" t="s">
        <v>317</v>
      </c>
      <c r="B215" t="s">
        <v>1199</v>
      </c>
      <c r="C215" t="s">
        <v>299</v>
      </c>
      <c r="D215">
        <v>2.2291092311167722</v>
      </c>
      <c r="E215">
        <v>0</v>
      </c>
      <c r="F215">
        <v>1.4</v>
      </c>
      <c r="G215">
        <v>2.35</v>
      </c>
      <c r="H215">
        <v>1.1599999999999999</v>
      </c>
      <c r="I215">
        <v>2.1100000000000003</v>
      </c>
      <c r="J215">
        <v>0</v>
      </c>
      <c r="K215" t="s">
        <v>318</v>
      </c>
      <c r="L215">
        <v>1</v>
      </c>
      <c r="M215">
        <v>0.5</v>
      </c>
      <c r="N215">
        <v>0</v>
      </c>
      <c r="O215">
        <v>0</v>
      </c>
      <c r="P215">
        <v>0</v>
      </c>
      <c r="Q215">
        <v>0</v>
      </c>
      <c r="R215">
        <v>0</v>
      </c>
      <c r="S215">
        <v>0</v>
      </c>
      <c r="T215">
        <v>0</v>
      </c>
      <c r="U215">
        <v>0</v>
      </c>
      <c r="V215">
        <v>0.9</v>
      </c>
      <c r="W215">
        <v>0.04</v>
      </c>
      <c r="X215" s="168">
        <v>0.1</v>
      </c>
      <c r="Y215">
        <v>0.04</v>
      </c>
      <c r="Z215">
        <v>0.04</v>
      </c>
      <c r="AA215">
        <v>18</v>
      </c>
      <c r="AB215">
        <v>0</v>
      </c>
      <c r="AC215">
        <v>0</v>
      </c>
      <c r="AD215">
        <v>0</v>
      </c>
      <c r="AE215">
        <v>0</v>
      </c>
      <c r="AF215">
        <v>0</v>
      </c>
      <c r="AG215">
        <v>0</v>
      </c>
      <c r="AH215">
        <v>0</v>
      </c>
      <c r="AI215">
        <v>0</v>
      </c>
      <c r="AJ215">
        <v>0</v>
      </c>
      <c r="AK215">
        <v>0</v>
      </c>
      <c r="AL215">
        <v>0</v>
      </c>
      <c r="AM215">
        <v>12</v>
      </c>
      <c r="AN215">
        <v>1</v>
      </c>
      <c r="AO215" s="168">
        <v>0.65</v>
      </c>
      <c r="AP215" s="168">
        <v>0.65</v>
      </c>
      <c r="AQ215" s="168"/>
      <c r="AR215" s="168"/>
      <c r="AS215" s="168"/>
      <c r="AT215" s="168"/>
      <c r="AU215" s="168"/>
      <c r="AV215" s="168"/>
      <c r="AW215" s="168"/>
      <c r="AX215" s="168"/>
      <c r="AY215" s="168"/>
      <c r="AZ215" s="168"/>
      <c r="BA215" t="s">
        <v>1200</v>
      </c>
    </row>
    <row r="216" spans="1:53" x14ac:dyDescent="0.3">
      <c r="A216" t="s">
        <v>317</v>
      </c>
      <c r="B216" t="s">
        <v>1199</v>
      </c>
      <c r="C216" t="s">
        <v>299</v>
      </c>
      <c r="D216">
        <v>2.2291092311167722</v>
      </c>
      <c r="E216">
        <v>0</v>
      </c>
      <c r="F216">
        <v>1.4</v>
      </c>
      <c r="G216">
        <v>2.35</v>
      </c>
      <c r="H216">
        <v>1.1599999999999999</v>
      </c>
      <c r="I216">
        <v>2.1100000000000003</v>
      </c>
      <c r="J216">
        <v>0</v>
      </c>
      <c r="K216" t="s">
        <v>318</v>
      </c>
      <c r="L216">
        <v>1</v>
      </c>
      <c r="M216">
        <v>0.5</v>
      </c>
      <c r="N216">
        <v>0</v>
      </c>
      <c r="O216">
        <v>0</v>
      </c>
      <c r="P216">
        <v>0</v>
      </c>
      <c r="Q216">
        <v>0</v>
      </c>
      <c r="R216">
        <v>0</v>
      </c>
      <c r="S216">
        <v>0</v>
      </c>
      <c r="T216">
        <v>0</v>
      </c>
      <c r="U216">
        <v>0</v>
      </c>
      <c r="V216">
        <v>0.9</v>
      </c>
      <c r="W216">
        <v>0.04</v>
      </c>
      <c r="X216" s="168">
        <v>0.1</v>
      </c>
      <c r="Y216">
        <v>0.04</v>
      </c>
      <c r="Z216">
        <v>0.04</v>
      </c>
      <c r="AA216">
        <v>18</v>
      </c>
      <c r="AB216">
        <v>0</v>
      </c>
      <c r="AC216">
        <v>0</v>
      </c>
      <c r="AD216">
        <v>0</v>
      </c>
      <c r="AE216">
        <v>0</v>
      </c>
      <c r="AF216">
        <v>0</v>
      </c>
      <c r="AG216">
        <v>0</v>
      </c>
      <c r="AH216">
        <v>0</v>
      </c>
      <c r="AI216">
        <v>0</v>
      </c>
      <c r="AJ216">
        <v>0</v>
      </c>
      <c r="AK216">
        <v>0</v>
      </c>
      <c r="AL216">
        <v>0</v>
      </c>
      <c r="AM216">
        <v>1</v>
      </c>
      <c r="AN216">
        <v>2</v>
      </c>
      <c r="AO216" s="168">
        <v>0.65</v>
      </c>
      <c r="AP216" s="168">
        <v>0.65</v>
      </c>
      <c r="AQ216" s="168">
        <v>0.65</v>
      </c>
      <c r="AR216" s="168">
        <v>0.65</v>
      </c>
      <c r="AS216" s="168">
        <v>0.75</v>
      </c>
      <c r="AT216" s="168">
        <v>0.75</v>
      </c>
      <c r="AU216" s="168">
        <v>0.75</v>
      </c>
      <c r="AV216" s="168">
        <v>0.75</v>
      </c>
      <c r="AW216" s="168">
        <v>0.75</v>
      </c>
      <c r="AX216" s="168">
        <v>0.65</v>
      </c>
      <c r="AY216" s="168">
        <v>0.65</v>
      </c>
      <c r="AZ216" s="168">
        <v>0.65</v>
      </c>
      <c r="BA216" t="s">
        <v>1200</v>
      </c>
    </row>
    <row r="217" spans="1:53" x14ac:dyDescent="0.3">
      <c r="A217" t="s">
        <v>312</v>
      </c>
      <c r="B217" t="s">
        <v>1206</v>
      </c>
      <c r="C217" t="s">
        <v>315</v>
      </c>
      <c r="D217">
        <v>1.1240676158474634</v>
      </c>
      <c r="E217">
        <v>0</v>
      </c>
      <c r="F217">
        <v>0.8</v>
      </c>
      <c r="G217">
        <v>2</v>
      </c>
      <c r="H217">
        <v>0</v>
      </c>
      <c r="I217">
        <v>0</v>
      </c>
      <c r="J217" s="168">
        <v>2</v>
      </c>
      <c r="K217" t="s">
        <v>301</v>
      </c>
      <c r="L217">
        <v>1</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1</v>
      </c>
      <c r="AN217">
        <v>1</v>
      </c>
      <c r="AO217">
        <v>0</v>
      </c>
      <c r="AP217">
        <v>0</v>
      </c>
      <c r="BA217" t="s">
        <v>1207</v>
      </c>
    </row>
    <row r="218" spans="1:53" x14ac:dyDescent="0.3">
      <c r="A218" t="s">
        <v>317</v>
      </c>
      <c r="B218" t="s">
        <v>1209</v>
      </c>
      <c r="C218" t="s">
        <v>299</v>
      </c>
      <c r="D218">
        <v>1.7775146238999007</v>
      </c>
      <c r="E218">
        <v>0</v>
      </c>
      <c r="F218">
        <v>0.6</v>
      </c>
      <c r="G218">
        <v>2.35</v>
      </c>
      <c r="H218">
        <v>0.36</v>
      </c>
      <c r="I218">
        <v>2.1100000000000003</v>
      </c>
      <c r="J218">
        <v>0</v>
      </c>
      <c r="K218" t="s">
        <v>318</v>
      </c>
      <c r="L218">
        <v>1</v>
      </c>
      <c r="M218">
        <v>0.5</v>
      </c>
      <c r="N218">
        <v>0</v>
      </c>
      <c r="O218">
        <v>0</v>
      </c>
      <c r="P218">
        <v>0</v>
      </c>
      <c r="Q218">
        <v>0</v>
      </c>
      <c r="R218">
        <v>0</v>
      </c>
      <c r="S218">
        <v>0</v>
      </c>
      <c r="T218">
        <v>0</v>
      </c>
      <c r="U218">
        <v>0</v>
      </c>
      <c r="V218">
        <v>0.9</v>
      </c>
      <c r="W218">
        <v>0.04</v>
      </c>
      <c r="X218" s="168">
        <v>0.1</v>
      </c>
      <c r="Y218">
        <v>0.04</v>
      </c>
      <c r="Z218">
        <v>0.04</v>
      </c>
      <c r="AA218">
        <v>18</v>
      </c>
      <c r="AB218">
        <v>0</v>
      </c>
      <c r="AC218">
        <v>0</v>
      </c>
      <c r="AD218">
        <v>0</v>
      </c>
      <c r="AE218">
        <v>0</v>
      </c>
      <c r="AF218">
        <v>0</v>
      </c>
      <c r="AG218">
        <v>0</v>
      </c>
      <c r="AH218">
        <v>0</v>
      </c>
      <c r="AI218">
        <v>0</v>
      </c>
      <c r="AJ218">
        <v>0</v>
      </c>
      <c r="AK218">
        <v>0</v>
      </c>
      <c r="AL218">
        <v>0</v>
      </c>
      <c r="AM218">
        <v>12</v>
      </c>
      <c r="AN218">
        <v>1</v>
      </c>
      <c r="AO218" s="168">
        <v>0.65</v>
      </c>
      <c r="AP218" s="168">
        <v>0.65</v>
      </c>
      <c r="AQ218" s="168"/>
      <c r="AR218" s="168"/>
      <c r="AS218" s="168"/>
      <c r="AT218" s="168"/>
      <c r="AU218" s="168"/>
      <c r="AV218" s="168"/>
      <c r="AW218" s="168"/>
      <c r="AX218" s="168"/>
      <c r="AY218" s="168"/>
      <c r="AZ218" s="168"/>
      <c r="BA218" t="s">
        <v>1210</v>
      </c>
    </row>
    <row r="219" spans="1:53" x14ac:dyDescent="0.3">
      <c r="A219" t="s">
        <v>317</v>
      </c>
      <c r="B219" t="s">
        <v>1209</v>
      </c>
      <c r="C219" t="s">
        <v>299</v>
      </c>
      <c r="D219">
        <v>1.7775146238999007</v>
      </c>
      <c r="E219">
        <v>0</v>
      </c>
      <c r="F219">
        <v>0.6</v>
      </c>
      <c r="G219">
        <v>2.35</v>
      </c>
      <c r="H219">
        <v>0.36</v>
      </c>
      <c r="I219">
        <v>2.1100000000000003</v>
      </c>
      <c r="J219">
        <v>0</v>
      </c>
      <c r="K219" t="s">
        <v>318</v>
      </c>
      <c r="L219">
        <v>1</v>
      </c>
      <c r="M219">
        <v>0.5</v>
      </c>
      <c r="N219">
        <v>0</v>
      </c>
      <c r="O219">
        <v>0</v>
      </c>
      <c r="P219">
        <v>0</v>
      </c>
      <c r="Q219">
        <v>0</v>
      </c>
      <c r="R219">
        <v>0</v>
      </c>
      <c r="S219">
        <v>0</v>
      </c>
      <c r="T219">
        <v>0</v>
      </c>
      <c r="U219">
        <v>0</v>
      </c>
      <c r="V219">
        <v>0.9</v>
      </c>
      <c r="W219">
        <v>0.04</v>
      </c>
      <c r="X219" s="168">
        <v>0.1</v>
      </c>
      <c r="Y219">
        <v>0.04</v>
      </c>
      <c r="Z219">
        <v>0.04</v>
      </c>
      <c r="AA219">
        <v>18</v>
      </c>
      <c r="AB219">
        <v>0</v>
      </c>
      <c r="AC219">
        <v>0</v>
      </c>
      <c r="AD219">
        <v>0</v>
      </c>
      <c r="AE219">
        <v>0</v>
      </c>
      <c r="AF219">
        <v>0</v>
      </c>
      <c r="AG219">
        <v>0</v>
      </c>
      <c r="AH219">
        <v>0</v>
      </c>
      <c r="AI219">
        <v>0</v>
      </c>
      <c r="AJ219">
        <v>0</v>
      </c>
      <c r="AK219">
        <v>0</v>
      </c>
      <c r="AL219">
        <v>0</v>
      </c>
      <c r="AM219">
        <v>1</v>
      </c>
      <c r="AN219">
        <v>2</v>
      </c>
      <c r="AO219" s="168">
        <v>0.65</v>
      </c>
      <c r="AP219" s="168">
        <v>0.65</v>
      </c>
      <c r="AQ219" s="168">
        <v>0.65</v>
      </c>
      <c r="AR219" s="168">
        <v>0.65</v>
      </c>
      <c r="AS219" s="168">
        <v>0.75</v>
      </c>
      <c r="AT219" s="168">
        <v>0.75</v>
      </c>
      <c r="AU219" s="168">
        <v>0.75</v>
      </c>
      <c r="AV219" s="168">
        <v>0.75</v>
      </c>
      <c r="AW219" s="168">
        <v>0.75</v>
      </c>
      <c r="AX219" s="168">
        <v>0.65</v>
      </c>
      <c r="AY219" s="168">
        <v>0.65</v>
      </c>
      <c r="AZ219" s="168">
        <v>0.65</v>
      </c>
      <c r="BA219" t="s">
        <v>1210</v>
      </c>
    </row>
    <row r="220" spans="1:53" x14ac:dyDescent="0.3">
      <c r="A220" t="s">
        <v>312</v>
      </c>
      <c r="B220" t="s">
        <v>1212</v>
      </c>
      <c r="C220" t="s">
        <v>335</v>
      </c>
      <c r="D220">
        <v>3.1149362536045579</v>
      </c>
      <c r="E220">
        <v>0</v>
      </c>
      <c r="F220">
        <v>0.8</v>
      </c>
      <c r="G220">
        <v>2</v>
      </c>
      <c r="H220">
        <v>0</v>
      </c>
      <c r="I220">
        <v>0</v>
      </c>
      <c r="J220" s="168">
        <v>2</v>
      </c>
      <c r="K220" t="s">
        <v>301</v>
      </c>
      <c r="L220">
        <v>1</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1</v>
      </c>
      <c r="AN220">
        <v>1</v>
      </c>
      <c r="AO220">
        <v>0</v>
      </c>
      <c r="AP220">
        <v>0</v>
      </c>
      <c r="BA220" t="s">
        <v>1213</v>
      </c>
    </row>
    <row r="221" spans="1:53" x14ac:dyDescent="0.3">
      <c r="A221" t="s">
        <v>312</v>
      </c>
      <c r="B221" t="s">
        <v>1217</v>
      </c>
      <c r="C221" t="s">
        <v>335</v>
      </c>
      <c r="D221">
        <v>0.93954315824660339</v>
      </c>
      <c r="E221">
        <v>0</v>
      </c>
      <c r="F221">
        <v>0.8</v>
      </c>
      <c r="G221">
        <v>2</v>
      </c>
      <c r="H221">
        <v>0</v>
      </c>
      <c r="I221">
        <v>0</v>
      </c>
      <c r="J221" s="168">
        <v>2</v>
      </c>
      <c r="K221" t="s">
        <v>301</v>
      </c>
      <c r="L221">
        <v>1</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1</v>
      </c>
      <c r="AN221">
        <v>1</v>
      </c>
      <c r="AO221">
        <v>0</v>
      </c>
      <c r="AP221">
        <v>0</v>
      </c>
      <c r="BA221" t="s">
        <v>1218</v>
      </c>
    </row>
    <row r="222" spans="1:53" x14ac:dyDescent="0.3">
      <c r="A222" t="s">
        <v>312</v>
      </c>
      <c r="B222" t="s">
        <v>1224</v>
      </c>
      <c r="C222" t="s">
        <v>335</v>
      </c>
      <c r="D222">
        <v>2.3008804061143637</v>
      </c>
      <c r="E222">
        <v>0</v>
      </c>
      <c r="F222">
        <v>0.8</v>
      </c>
      <c r="G222">
        <v>2</v>
      </c>
      <c r="H222">
        <v>0</v>
      </c>
      <c r="I222">
        <v>0</v>
      </c>
      <c r="J222" s="168">
        <v>2</v>
      </c>
      <c r="K222" t="s">
        <v>301</v>
      </c>
      <c r="L222">
        <v>1</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1</v>
      </c>
      <c r="AN222">
        <v>1</v>
      </c>
      <c r="AO222">
        <v>0</v>
      </c>
      <c r="AP222">
        <v>0</v>
      </c>
      <c r="BA222" t="s">
        <v>1225</v>
      </c>
    </row>
    <row r="223" spans="1:53" x14ac:dyDescent="0.3">
      <c r="A223" t="s">
        <v>312</v>
      </c>
      <c r="B223" t="s">
        <v>1226</v>
      </c>
      <c r="C223" t="s">
        <v>299</v>
      </c>
      <c r="D223">
        <v>0.34751763949762154</v>
      </c>
      <c r="E223">
        <v>0</v>
      </c>
      <c r="F223">
        <v>0.8</v>
      </c>
      <c r="G223">
        <v>2</v>
      </c>
      <c r="H223">
        <v>0</v>
      </c>
      <c r="I223">
        <v>0</v>
      </c>
      <c r="J223" s="168">
        <v>2</v>
      </c>
      <c r="K223" t="s">
        <v>301</v>
      </c>
      <c r="L223">
        <v>1</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1</v>
      </c>
      <c r="AN223">
        <v>1</v>
      </c>
      <c r="AO223">
        <v>0</v>
      </c>
      <c r="AP223">
        <v>0</v>
      </c>
      <c r="BA223" t="s">
        <v>1227</v>
      </c>
    </row>
    <row r="224" spans="1:53" x14ac:dyDescent="0.3">
      <c r="A224" t="s">
        <v>312</v>
      </c>
      <c r="B224" t="s">
        <v>1229</v>
      </c>
      <c r="C224" t="s">
        <v>228</v>
      </c>
      <c r="D224">
        <v>0.29105026520173316</v>
      </c>
      <c r="E224">
        <v>0</v>
      </c>
      <c r="F224">
        <v>0.8</v>
      </c>
      <c r="G224">
        <v>2</v>
      </c>
      <c r="H224">
        <v>0</v>
      </c>
      <c r="I224">
        <v>0</v>
      </c>
      <c r="J224" s="168">
        <v>2</v>
      </c>
      <c r="K224" t="s">
        <v>301</v>
      </c>
      <c r="L224">
        <v>1</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1</v>
      </c>
      <c r="AN224">
        <v>1</v>
      </c>
      <c r="AO224">
        <v>0</v>
      </c>
      <c r="AP224">
        <v>0</v>
      </c>
      <c r="BA224" t="s">
        <v>1230</v>
      </c>
    </row>
    <row r="225" spans="1:53" x14ac:dyDescent="0.3">
      <c r="A225" t="s">
        <v>312</v>
      </c>
      <c r="B225" t="s">
        <v>1232</v>
      </c>
      <c r="C225" t="s">
        <v>315</v>
      </c>
      <c r="D225">
        <v>0.85297163564857204</v>
      </c>
      <c r="E225">
        <v>0</v>
      </c>
      <c r="F225">
        <v>1.1399999999999999</v>
      </c>
      <c r="G225">
        <v>2.12</v>
      </c>
      <c r="H225">
        <v>0</v>
      </c>
      <c r="I225">
        <v>0</v>
      </c>
      <c r="J225" s="168">
        <v>2</v>
      </c>
      <c r="K225" t="s">
        <v>316</v>
      </c>
      <c r="L225">
        <v>1</v>
      </c>
      <c r="M225">
        <v>0.5</v>
      </c>
      <c r="N225">
        <v>0</v>
      </c>
      <c r="O225">
        <v>0</v>
      </c>
      <c r="P225">
        <v>0</v>
      </c>
      <c r="Q225">
        <v>0</v>
      </c>
      <c r="R225">
        <v>0</v>
      </c>
      <c r="S225">
        <v>0</v>
      </c>
      <c r="T225">
        <v>0</v>
      </c>
      <c r="U225">
        <v>0</v>
      </c>
      <c r="V225">
        <v>0</v>
      </c>
      <c r="W225">
        <v>0</v>
      </c>
      <c r="X225">
        <v>0</v>
      </c>
      <c r="Y225">
        <v>0</v>
      </c>
      <c r="Z225">
        <v>0</v>
      </c>
      <c r="AA225">
        <v>0</v>
      </c>
      <c r="AB225">
        <v>2</v>
      </c>
      <c r="AC225">
        <v>0</v>
      </c>
      <c r="AD225">
        <v>0</v>
      </c>
      <c r="AE225">
        <v>0</v>
      </c>
      <c r="AF225">
        <v>0</v>
      </c>
      <c r="AG225">
        <v>0</v>
      </c>
      <c r="AH225">
        <v>0</v>
      </c>
      <c r="AI225">
        <v>0</v>
      </c>
      <c r="AJ225">
        <v>0</v>
      </c>
      <c r="AK225">
        <v>0</v>
      </c>
      <c r="AL225">
        <v>0</v>
      </c>
      <c r="AM225">
        <v>1</v>
      </c>
      <c r="AN225">
        <v>1</v>
      </c>
      <c r="AO225">
        <v>0</v>
      </c>
      <c r="AP225">
        <v>0</v>
      </c>
      <c r="BA225" t="s">
        <v>1233</v>
      </c>
    </row>
    <row r="226" spans="1:53" x14ac:dyDescent="0.3">
      <c r="A226" t="s">
        <v>312</v>
      </c>
      <c r="B226" t="s">
        <v>1237</v>
      </c>
      <c r="C226" t="s">
        <v>299</v>
      </c>
      <c r="D226">
        <v>0.49999939214362871</v>
      </c>
      <c r="E226">
        <v>0</v>
      </c>
      <c r="F226">
        <v>0.8</v>
      </c>
      <c r="G226">
        <v>2</v>
      </c>
      <c r="H226">
        <v>0</v>
      </c>
      <c r="I226">
        <v>0</v>
      </c>
      <c r="J226" s="168">
        <v>2</v>
      </c>
      <c r="K226" t="s">
        <v>301</v>
      </c>
      <c r="L226">
        <v>1</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1</v>
      </c>
      <c r="AN226">
        <v>1</v>
      </c>
      <c r="AO226">
        <v>0</v>
      </c>
      <c r="AP226">
        <v>0</v>
      </c>
      <c r="BA226" t="s">
        <v>1238</v>
      </c>
    </row>
    <row r="227" spans="1:53" x14ac:dyDescent="0.3">
      <c r="A227" t="s">
        <v>312</v>
      </c>
      <c r="B227" t="s">
        <v>1240</v>
      </c>
      <c r="C227" t="s">
        <v>299</v>
      </c>
      <c r="D227">
        <v>0.41790135196000405</v>
      </c>
      <c r="E227">
        <v>0</v>
      </c>
      <c r="F227">
        <v>0.8</v>
      </c>
      <c r="G227">
        <v>2</v>
      </c>
      <c r="H227">
        <v>0</v>
      </c>
      <c r="I227">
        <v>0</v>
      </c>
      <c r="J227" s="168">
        <v>2</v>
      </c>
      <c r="K227" t="s">
        <v>301</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1</v>
      </c>
      <c r="AN227">
        <v>1</v>
      </c>
      <c r="AO227">
        <v>0</v>
      </c>
      <c r="AP227">
        <v>0</v>
      </c>
      <c r="BA227" t="s">
        <v>1241</v>
      </c>
    </row>
    <row r="228" spans="1:53" x14ac:dyDescent="0.3">
      <c r="A228" t="s">
        <v>312</v>
      </c>
      <c r="B228" t="s">
        <v>1246</v>
      </c>
      <c r="C228" t="s">
        <v>315</v>
      </c>
      <c r="D228">
        <v>0.40795081105569592</v>
      </c>
      <c r="E228">
        <v>0</v>
      </c>
      <c r="F228">
        <v>0.8</v>
      </c>
      <c r="G228">
        <v>2</v>
      </c>
      <c r="H228">
        <v>0</v>
      </c>
      <c r="I228">
        <v>0</v>
      </c>
      <c r="J228" s="168">
        <v>2</v>
      </c>
      <c r="K228" t="s">
        <v>301</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1</v>
      </c>
      <c r="AN228">
        <v>1</v>
      </c>
      <c r="AO228">
        <v>0</v>
      </c>
      <c r="AP228">
        <v>0</v>
      </c>
      <c r="BA228" t="s">
        <v>1247</v>
      </c>
    </row>
    <row r="229" spans="1:53" x14ac:dyDescent="0.3">
      <c r="A229" t="s">
        <v>312</v>
      </c>
      <c r="B229" t="s">
        <v>1250</v>
      </c>
      <c r="C229" t="s">
        <v>228</v>
      </c>
      <c r="D229">
        <v>2.3008804061143637</v>
      </c>
      <c r="E229">
        <v>0</v>
      </c>
      <c r="F229">
        <v>0.8</v>
      </c>
      <c r="G229">
        <v>2</v>
      </c>
      <c r="H229">
        <v>0</v>
      </c>
      <c r="I229">
        <v>0</v>
      </c>
      <c r="J229" s="168">
        <v>2</v>
      </c>
      <c r="K229" t="s">
        <v>301</v>
      </c>
      <c r="L229">
        <v>1</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1</v>
      </c>
      <c r="AO229">
        <v>0</v>
      </c>
      <c r="AP229">
        <v>0</v>
      </c>
      <c r="BA229" t="s">
        <v>1251</v>
      </c>
    </row>
    <row r="230" spans="1:53" x14ac:dyDescent="0.3">
      <c r="A230" t="s">
        <v>317</v>
      </c>
      <c r="B230" t="s">
        <v>1254</v>
      </c>
      <c r="C230" t="s">
        <v>315</v>
      </c>
      <c r="D230">
        <v>0.42174894860568141</v>
      </c>
      <c r="E230">
        <v>1.2700000000000005</v>
      </c>
      <c r="F230">
        <v>2.2000000000000002</v>
      </c>
      <c r="G230">
        <v>0.85</v>
      </c>
      <c r="H230">
        <v>1.9600000000000002</v>
      </c>
      <c r="I230">
        <v>0.61</v>
      </c>
      <c r="J230">
        <v>0</v>
      </c>
      <c r="K230" t="s">
        <v>318</v>
      </c>
      <c r="L230">
        <v>1</v>
      </c>
      <c r="M230">
        <v>0.5</v>
      </c>
      <c r="N230">
        <v>0</v>
      </c>
      <c r="O230">
        <v>0</v>
      </c>
      <c r="P230">
        <v>0</v>
      </c>
      <c r="Q230">
        <v>0</v>
      </c>
      <c r="R230">
        <v>0</v>
      </c>
      <c r="S230">
        <v>0</v>
      </c>
      <c r="T230">
        <v>0</v>
      </c>
      <c r="U230">
        <v>0</v>
      </c>
      <c r="V230">
        <v>0.9</v>
      </c>
      <c r="W230">
        <v>0.04</v>
      </c>
      <c r="X230" s="168">
        <v>0.1</v>
      </c>
      <c r="Y230">
        <v>0.04</v>
      </c>
      <c r="Z230">
        <v>0.04</v>
      </c>
      <c r="AA230">
        <v>18</v>
      </c>
      <c r="AB230">
        <v>0</v>
      </c>
      <c r="AC230">
        <v>0</v>
      </c>
      <c r="AD230">
        <v>0</v>
      </c>
      <c r="AE230">
        <v>0</v>
      </c>
      <c r="AF230">
        <v>0</v>
      </c>
      <c r="AG230">
        <v>0</v>
      </c>
      <c r="AH230">
        <v>0</v>
      </c>
      <c r="AI230">
        <v>0</v>
      </c>
      <c r="AJ230">
        <v>0</v>
      </c>
      <c r="AK230">
        <v>0</v>
      </c>
      <c r="AL230">
        <v>0</v>
      </c>
      <c r="AM230">
        <v>12</v>
      </c>
      <c r="AN230">
        <v>1</v>
      </c>
      <c r="AO230" s="168">
        <v>0.65</v>
      </c>
      <c r="AP230" s="168">
        <v>0.65</v>
      </c>
      <c r="AQ230" s="168"/>
      <c r="AR230" s="168"/>
      <c r="AS230" s="168"/>
      <c r="AT230" s="168"/>
      <c r="AU230" s="168"/>
      <c r="AV230" s="168"/>
      <c r="AW230" s="168"/>
      <c r="AX230" s="168"/>
      <c r="AY230" s="168"/>
      <c r="AZ230" s="168"/>
      <c r="BA230" t="s">
        <v>1255</v>
      </c>
    </row>
    <row r="231" spans="1:53" x14ac:dyDescent="0.3">
      <c r="A231" t="s">
        <v>317</v>
      </c>
      <c r="B231" t="s">
        <v>1257</v>
      </c>
      <c r="C231" t="s">
        <v>315</v>
      </c>
      <c r="D231">
        <v>0.44739573884872941</v>
      </c>
      <c r="E231">
        <v>1.2700000000000005</v>
      </c>
      <c r="F231">
        <v>2.2000000000000002</v>
      </c>
      <c r="G231">
        <v>0.85</v>
      </c>
      <c r="H231">
        <v>1.9600000000000002</v>
      </c>
      <c r="I231">
        <v>0.61</v>
      </c>
      <c r="J231">
        <v>0</v>
      </c>
      <c r="K231" t="s">
        <v>318</v>
      </c>
      <c r="L231">
        <v>1</v>
      </c>
      <c r="M231">
        <v>0.5</v>
      </c>
      <c r="N231">
        <v>0</v>
      </c>
      <c r="O231">
        <v>0</v>
      </c>
      <c r="P231">
        <v>0</v>
      </c>
      <c r="Q231">
        <v>0</v>
      </c>
      <c r="R231">
        <v>0</v>
      </c>
      <c r="S231">
        <v>0</v>
      </c>
      <c r="T231">
        <v>0</v>
      </c>
      <c r="U231">
        <v>0</v>
      </c>
      <c r="V231">
        <v>0.9</v>
      </c>
      <c r="W231">
        <v>0.04</v>
      </c>
      <c r="X231" s="168">
        <v>0.1</v>
      </c>
      <c r="Y231">
        <v>0.04</v>
      </c>
      <c r="Z231">
        <v>0.04</v>
      </c>
      <c r="AA231">
        <v>18</v>
      </c>
      <c r="AB231">
        <v>0</v>
      </c>
      <c r="AC231">
        <v>0</v>
      </c>
      <c r="AD231">
        <v>0</v>
      </c>
      <c r="AE231">
        <v>0</v>
      </c>
      <c r="AF231">
        <v>0</v>
      </c>
      <c r="AG231">
        <v>0</v>
      </c>
      <c r="AH231">
        <v>0</v>
      </c>
      <c r="AI231">
        <v>0</v>
      </c>
      <c r="AJ231">
        <v>0</v>
      </c>
      <c r="AK231">
        <v>0</v>
      </c>
      <c r="AL231">
        <v>0</v>
      </c>
      <c r="AM231">
        <v>1</v>
      </c>
      <c r="AN231">
        <v>1</v>
      </c>
      <c r="AO231" s="168">
        <v>0.65</v>
      </c>
      <c r="AP231" s="168">
        <v>0.65</v>
      </c>
      <c r="AQ231" s="168"/>
      <c r="AR231" s="168"/>
      <c r="AS231" s="168"/>
      <c r="AT231" s="168"/>
      <c r="AU231" s="168"/>
      <c r="AV231" s="168"/>
      <c r="AW231" s="168"/>
      <c r="AX231" s="168"/>
      <c r="AY231" s="168"/>
      <c r="AZ231" s="168"/>
      <c r="BA231" t="s">
        <v>1258</v>
      </c>
    </row>
    <row r="232" spans="1:53" x14ac:dyDescent="0.3">
      <c r="A232" t="s">
        <v>312</v>
      </c>
      <c r="B232" t="s">
        <v>1264</v>
      </c>
      <c r="C232" t="s">
        <v>228</v>
      </c>
      <c r="D232">
        <v>0.20000079608841667</v>
      </c>
      <c r="E232">
        <v>0</v>
      </c>
      <c r="F232">
        <v>0.8</v>
      </c>
      <c r="G232">
        <v>2</v>
      </c>
      <c r="H232">
        <v>0</v>
      </c>
      <c r="I232">
        <v>0</v>
      </c>
      <c r="J232" s="168">
        <v>2</v>
      </c>
      <c r="K232" t="s">
        <v>301</v>
      </c>
      <c r="L232">
        <v>1</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1</v>
      </c>
      <c r="AN232">
        <v>1</v>
      </c>
      <c r="AO232">
        <v>0</v>
      </c>
      <c r="AP232">
        <v>0</v>
      </c>
      <c r="BA232" t="s">
        <v>1265</v>
      </c>
    </row>
    <row r="233" spans="1:53" x14ac:dyDescent="0.3">
      <c r="A233" t="s">
        <v>312</v>
      </c>
      <c r="B233" t="s">
        <v>1270</v>
      </c>
      <c r="C233" t="s">
        <v>228</v>
      </c>
      <c r="D233">
        <v>0.11342704144074048</v>
      </c>
      <c r="E233">
        <v>0</v>
      </c>
      <c r="F233">
        <v>0.8</v>
      </c>
      <c r="G233">
        <v>2</v>
      </c>
      <c r="H233">
        <v>0</v>
      </c>
      <c r="I233">
        <v>0</v>
      </c>
      <c r="J233" s="168">
        <v>2</v>
      </c>
      <c r="K233" t="s">
        <v>301</v>
      </c>
      <c r="L233">
        <v>1</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1</v>
      </c>
      <c r="AN233">
        <v>1</v>
      </c>
      <c r="AO233">
        <v>0</v>
      </c>
      <c r="AP233">
        <v>0</v>
      </c>
      <c r="BA233" t="s">
        <v>1271</v>
      </c>
    </row>
    <row r="234" spans="1:53" x14ac:dyDescent="0.3">
      <c r="A234" t="s">
        <v>312</v>
      </c>
      <c r="B234" t="s">
        <v>1277</v>
      </c>
      <c r="C234" t="s">
        <v>228</v>
      </c>
      <c r="D234">
        <v>0.96521600104950589</v>
      </c>
      <c r="E234">
        <v>0</v>
      </c>
      <c r="F234">
        <v>0.8</v>
      </c>
      <c r="G234">
        <v>2</v>
      </c>
      <c r="H234">
        <v>0</v>
      </c>
      <c r="I234">
        <v>0</v>
      </c>
      <c r="J234" s="168">
        <v>2</v>
      </c>
      <c r="K234" t="s">
        <v>301</v>
      </c>
      <c r="L234">
        <v>1</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1</v>
      </c>
      <c r="AN234">
        <v>1</v>
      </c>
      <c r="AO234">
        <v>0</v>
      </c>
      <c r="AP234">
        <v>0</v>
      </c>
      <c r="BA234" t="s">
        <v>1278</v>
      </c>
    </row>
    <row r="235" spans="1:53" x14ac:dyDescent="0.3">
      <c r="A235" t="s">
        <v>317</v>
      </c>
      <c r="B235" t="s">
        <v>1279</v>
      </c>
      <c r="C235" t="s">
        <v>335</v>
      </c>
      <c r="D235">
        <v>1.1649300228365655</v>
      </c>
      <c r="E235">
        <v>0.90000000000000036</v>
      </c>
      <c r="F235">
        <v>0.7</v>
      </c>
      <c r="G235">
        <v>1.35</v>
      </c>
      <c r="H235">
        <v>0.45999999999999996</v>
      </c>
      <c r="I235">
        <v>1.1100000000000001</v>
      </c>
      <c r="J235">
        <v>0</v>
      </c>
      <c r="K235" t="s">
        <v>318</v>
      </c>
      <c r="L235">
        <v>1</v>
      </c>
      <c r="M235">
        <v>0.5</v>
      </c>
      <c r="N235">
        <v>0</v>
      </c>
      <c r="O235">
        <v>0</v>
      </c>
      <c r="P235">
        <v>0</v>
      </c>
      <c r="Q235">
        <v>0</v>
      </c>
      <c r="R235">
        <v>0</v>
      </c>
      <c r="S235">
        <v>0</v>
      </c>
      <c r="T235">
        <v>0</v>
      </c>
      <c r="U235">
        <v>0</v>
      </c>
      <c r="V235">
        <v>0.9</v>
      </c>
      <c r="W235">
        <v>0.04</v>
      </c>
      <c r="X235" s="168">
        <v>0.1</v>
      </c>
      <c r="Y235">
        <v>0.04</v>
      </c>
      <c r="Z235">
        <v>0.04</v>
      </c>
      <c r="AA235">
        <v>18</v>
      </c>
      <c r="AB235">
        <v>0</v>
      </c>
      <c r="AC235">
        <v>0</v>
      </c>
      <c r="AD235">
        <v>0</v>
      </c>
      <c r="AE235">
        <v>0</v>
      </c>
      <c r="AF235">
        <v>0</v>
      </c>
      <c r="AG235">
        <v>0</v>
      </c>
      <c r="AH235">
        <v>0</v>
      </c>
      <c r="AI235">
        <v>0</v>
      </c>
      <c r="AJ235">
        <v>0</v>
      </c>
      <c r="AK235">
        <v>0</v>
      </c>
      <c r="AL235">
        <v>0</v>
      </c>
      <c r="AM235">
        <v>12</v>
      </c>
      <c r="AN235">
        <v>1</v>
      </c>
      <c r="AO235" s="168">
        <v>0.65</v>
      </c>
      <c r="AP235" s="168">
        <v>0.65</v>
      </c>
      <c r="AQ235" s="168"/>
      <c r="AR235" s="168"/>
      <c r="AS235" s="168"/>
      <c r="AT235" s="168"/>
      <c r="AU235" s="168"/>
      <c r="AV235" s="168"/>
      <c r="AW235" s="168"/>
      <c r="AX235" s="168"/>
      <c r="AY235" s="168"/>
      <c r="AZ235" s="168"/>
      <c r="BA235" t="s">
        <v>1280</v>
      </c>
    </row>
    <row r="236" spans="1:53" x14ac:dyDescent="0.3">
      <c r="A236" t="s">
        <v>312</v>
      </c>
      <c r="B236" t="s">
        <v>1287</v>
      </c>
      <c r="C236" t="s">
        <v>228</v>
      </c>
      <c r="D236">
        <v>0.85185878715958441</v>
      </c>
      <c r="E236">
        <v>0</v>
      </c>
      <c r="F236">
        <v>0.8</v>
      </c>
      <c r="G236">
        <v>2</v>
      </c>
      <c r="H236">
        <v>0</v>
      </c>
      <c r="I236">
        <v>0</v>
      </c>
      <c r="J236" s="168">
        <v>2</v>
      </c>
      <c r="K236" t="s">
        <v>301</v>
      </c>
      <c r="L236">
        <v>1</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1</v>
      </c>
      <c r="AN236">
        <v>1</v>
      </c>
      <c r="AO236">
        <v>0</v>
      </c>
      <c r="AP236">
        <v>0</v>
      </c>
      <c r="BA236" t="s">
        <v>1288</v>
      </c>
    </row>
    <row r="237" spans="1:53" x14ac:dyDescent="0.3">
      <c r="A237" t="s">
        <v>312</v>
      </c>
      <c r="B237" t="s">
        <v>1290</v>
      </c>
      <c r="C237" t="s">
        <v>315</v>
      </c>
      <c r="D237">
        <v>0.34842396943953186</v>
      </c>
      <c r="E237">
        <v>0</v>
      </c>
      <c r="F237">
        <v>1.1399999999999999</v>
      </c>
      <c r="G237">
        <v>2.12</v>
      </c>
      <c r="H237">
        <v>0</v>
      </c>
      <c r="I237">
        <v>0</v>
      </c>
      <c r="J237" s="168">
        <v>2</v>
      </c>
      <c r="K237" t="s">
        <v>316</v>
      </c>
      <c r="L237">
        <v>1</v>
      </c>
      <c r="M237">
        <v>0.5</v>
      </c>
      <c r="N237">
        <v>0</v>
      </c>
      <c r="O237">
        <v>0</v>
      </c>
      <c r="P237">
        <v>0</v>
      </c>
      <c r="Q237">
        <v>0</v>
      </c>
      <c r="R237">
        <v>0</v>
      </c>
      <c r="S237">
        <v>0</v>
      </c>
      <c r="T237">
        <v>0</v>
      </c>
      <c r="U237">
        <v>0</v>
      </c>
      <c r="V237">
        <v>0</v>
      </c>
      <c r="W237">
        <v>0</v>
      </c>
      <c r="X237">
        <v>0</v>
      </c>
      <c r="Y237">
        <v>0</v>
      </c>
      <c r="Z237">
        <v>0</v>
      </c>
      <c r="AA237">
        <v>0</v>
      </c>
      <c r="AB237">
        <v>2</v>
      </c>
      <c r="AC237">
        <v>0</v>
      </c>
      <c r="AD237">
        <v>0</v>
      </c>
      <c r="AE237">
        <v>0</v>
      </c>
      <c r="AF237">
        <v>0</v>
      </c>
      <c r="AG237">
        <v>0</v>
      </c>
      <c r="AH237">
        <v>0</v>
      </c>
      <c r="AI237">
        <v>0</v>
      </c>
      <c r="AJ237">
        <v>0</v>
      </c>
      <c r="AK237">
        <v>0</v>
      </c>
      <c r="AL237">
        <v>0</v>
      </c>
      <c r="AM237">
        <v>1</v>
      </c>
      <c r="AN237">
        <v>1</v>
      </c>
      <c r="AO237">
        <v>0</v>
      </c>
      <c r="AP237">
        <v>0</v>
      </c>
      <c r="BA237" t="s">
        <v>1291</v>
      </c>
    </row>
    <row r="238" spans="1:53" x14ac:dyDescent="0.3">
      <c r="A238" t="s">
        <v>312</v>
      </c>
      <c r="B238" t="s">
        <v>1293</v>
      </c>
      <c r="C238" t="s">
        <v>299</v>
      </c>
      <c r="D238">
        <v>1.1240676158474634</v>
      </c>
      <c r="E238">
        <v>0</v>
      </c>
      <c r="F238">
        <v>0.8</v>
      </c>
      <c r="G238">
        <v>2</v>
      </c>
      <c r="H238">
        <v>0</v>
      </c>
      <c r="I238">
        <v>0</v>
      </c>
      <c r="J238" s="168">
        <v>2</v>
      </c>
      <c r="K238" t="s">
        <v>301</v>
      </c>
      <c r="L238">
        <v>1</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1</v>
      </c>
      <c r="AN238">
        <v>1</v>
      </c>
      <c r="AO238">
        <v>0</v>
      </c>
      <c r="AP238">
        <v>0</v>
      </c>
      <c r="BA238" t="s">
        <v>1294</v>
      </c>
    </row>
    <row r="239" spans="1:53" x14ac:dyDescent="0.3">
      <c r="A239" t="s">
        <v>312</v>
      </c>
      <c r="B239" t="s">
        <v>1299</v>
      </c>
      <c r="C239" t="s">
        <v>228</v>
      </c>
      <c r="D239">
        <v>0.5514377258059161</v>
      </c>
      <c r="E239">
        <v>0</v>
      </c>
      <c r="F239">
        <v>0.8</v>
      </c>
      <c r="G239">
        <v>2</v>
      </c>
      <c r="H239">
        <v>0</v>
      </c>
      <c r="I239">
        <v>0</v>
      </c>
      <c r="J239" s="168">
        <v>2</v>
      </c>
      <c r="K239" t="s">
        <v>316</v>
      </c>
      <c r="L239">
        <v>1</v>
      </c>
      <c r="M239">
        <v>0.5</v>
      </c>
      <c r="N239">
        <v>0</v>
      </c>
      <c r="O239">
        <v>0</v>
      </c>
      <c r="P239">
        <v>0</v>
      </c>
      <c r="Q239">
        <v>0</v>
      </c>
      <c r="R239">
        <v>0</v>
      </c>
      <c r="S239">
        <v>0</v>
      </c>
      <c r="T239">
        <v>0</v>
      </c>
      <c r="U239">
        <v>0</v>
      </c>
      <c r="V239">
        <v>0</v>
      </c>
      <c r="W239">
        <v>0</v>
      </c>
      <c r="X239">
        <v>0</v>
      </c>
      <c r="Y239">
        <v>0</v>
      </c>
      <c r="Z239">
        <v>0</v>
      </c>
      <c r="AA239">
        <v>0</v>
      </c>
      <c r="AB239">
        <v>2</v>
      </c>
      <c r="AC239">
        <v>0</v>
      </c>
      <c r="AD239">
        <v>0</v>
      </c>
      <c r="AE239">
        <v>0</v>
      </c>
      <c r="AF239">
        <v>0</v>
      </c>
      <c r="AG239">
        <v>0</v>
      </c>
      <c r="AH239">
        <v>0</v>
      </c>
      <c r="AI239">
        <v>0</v>
      </c>
      <c r="AJ239">
        <v>0</v>
      </c>
      <c r="AK239">
        <v>0</v>
      </c>
      <c r="AL239">
        <v>0</v>
      </c>
      <c r="AM239">
        <v>1</v>
      </c>
      <c r="AN239">
        <v>1</v>
      </c>
      <c r="AO239">
        <v>0</v>
      </c>
      <c r="AP239">
        <v>0</v>
      </c>
      <c r="BA239" t="s">
        <v>1300</v>
      </c>
    </row>
    <row r="240" spans="1:53" x14ac:dyDescent="0.3">
      <c r="A240" t="s">
        <v>312</v>
      </c>
      <c r="B240" t="s">
        <v>1302</v>
      </c>
      <c r="C240" t="s">
        <v>299</v>
      </c>
      <c r="D240">
        <v>0.34718385815587666</v>
      </c>
      <c r="E240">
        <v>0</v>
      </c>
      <c r="F240">
        <v>0.8</v>
      </c>
      <c r="G240">
        <v>2</v>
      </c>
      <c r="H240">
        <v>0</v>
      </c>
      <c r="I240">
        <v>0</v>
      </c>
      <c r="J240" s="168">
        <v>2</v>
      </c>
      <c r="K240" t="s">
        <v>301</v>
      </c>
      <c r="L240">
        <v>1</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1</v>
      </c>
      <c r="AN240">
        <v>1</v>
      </c>
      <c r="AO240">
        <v>0</v>
      </c>
      <c r="AP240">
        <v>0</v>
      </c>
      <c r="BA240" t="s">
        <v>1303</v>
      </c>
    </row>
    <row r="241" spans="1:53" x14ac:dyDescent="0.3">
      <c r="A241" t="s">
        <v>312</v>
      </c>
      <c r="B241" t="s">
        <v>1307</v>
      </c>
      <c r="C241" t="s">
        <v>315</v>
      </c>
      <c r="D241">
        <v>0.45525937184862214</v>
      </c>
      <c r="E241">
        <v>0</v>
      </c>
      <c r="F241">
        <v>1.1399999999999999</v>
      </c>
      <c r="G241">
        <v>2.12</v>
      </c>
      <c r="H241">
        <v>0</v>
      </c>
      <c r="I241">
        <v>0</v>
      </c>
      <c r="J241" s="168">
        <v>2</v>
      </c>
      <c r="K241" t="s">
        <v>316</v>
      </c>
      <c r="L241">
        <v>1</v>
      </c>
      <c r="M241">
        <v>0.5</v>
      </c>
      <c r="N241">
        <v>0</v>
      </c>
      <c r="O241">
        <v>0</v>
      </c>
      <c r="P241">
        <v>0</v>
      </c>
      <c r="Q241">
        <v>0</v>
      </c>
      <c r="R241">
        <v>0</v>
      </c>
      <c r="S241">
        <v>0</v>
      </c>
      <c r="T241">
        <v>0</v>
      </c>
      <c r="U241">
        <v>0</v>
      </c>
      <c r="V241">
        <v>0</v>
      </c>
      <c r="W241">
        <v>0</v>
      </c>
      <c r="X241">
        <v>0</v>
      </c>
      <c r="Y241">
        <v>0</v>
      </c>
      <c r="Z241">
        <v>0</v>
      </c>
      <c r="AA241">
        <v>0</v>
      </c>
      <c r="AB241">
        <v>2</v>
      </c>
      <c r="AC241">
        <v>0</v>
      </c>
      <c r="AD241">
        <v>0</v>
      </c>
      <c r="AE241">
        <v>0</v>
      </c>
      <c r="AF241">
        <v>0</v>
      </c>
      <c r="AG241">
        <v>0</v>
      </c>
      <c r="AH241">
        <v>0</v>
      </c>
      <c r="AI241">
        <v>0</v>
      </c>
      <c r="AJ241">
        <v>0</v>
      </c>
      <c r="AK241">
        <v>0</v>
      </c>
      <c r="AL241">
        <v>0</v>
      </c>
      <c r="AM241">
        <v>1</v>
      </c>
      <c r="AN241">
        <v>1</v>
      </c>
      <c r="AO241">
        <v>0</v>
      </c>
      <c r="AP241">
        <v>0</v>
      </c>
      <c r="BA241" t="s">
        <v>1308</v>
      </c>
    </row>
    <row r="242" spans="1:53" x14ac:dyDescent="0.3">
      <c r="A242" t="s">
        <v>312</v>
      </c>
      <c r="B242" t="s">
        <v>1314</v>
      </c>
      <c r="C242" t="s">
        <v>335</v>
      </c>
      <c r="D242">
        <v>1.6330268651243918</v>
      </c>
      <c r="E242">
        <v>0</v>
      </c>
      <c r="F242">
        <v>0.8</v>
      </c>
      <c r="G242">
        <v>2</v>
      </c>
      <c r="H242">
        <v>0</v>
      </c>
      <c r="I242">
        <v>0</v>
      </c>
      <c r="J242" s="168">
        <v>2</v>
      </c>
      <c r="K242" t="s">
        <v>301</v>
      </c>
      <c r="L242">
        <v>1</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1</v>
      </c>
      <c r="AN242">
        <v>1</v>
      </c>
      <c r="AO242">
        <v>0</v>
      </c>
      <c r="AP242">
        <v>0</v>
      </c>
      <c r="BA242" t="s">
        <v>1315</v>
      </c>
    </row>
    <row r="243" spans="1:53" x14ac:dyDescent="0.3">
      <c r="A243" t="s">
        <v>317</v>
      </c>
      <c r="B243" t="s">
        <v>1316</v>
      </c>
      <c r="C243" t="s">
        <v>228</v>
      </c>
      <c r="D243">
        <v>1.9730576959037442</v>
      </c>
      <c r="E243">
        <v>0.10000000000000053</v>
      </c>
      <c r="F243">
        <v>0.6</v>
      </c>
      <c r="G243">
        <v>2.35</v>
      </c>
      <c r="H243">
        <v>0.36</v>
      </c>
      <c r="I243">
        <v>2.1100000000000003</v>
      </c>
      <c r="J243">
        <v>0</v>
      </c>
      <c r="K243" t="s">
        <v>318</v>
      </c>
      <c r="L243">
        <v>1</v>
      </c>
      <c r="M243">
        <v>0.5</v>
      </c>
      <c r="N243">
        <v>0</v>
      </c>
      <c r="O243">
        <v>0</v>
      </c>
      <c r="P243">
        <v>0</v>
      </c>
      <c r="Q243">
        <v>0</v>
      </c>
      <c r="R243">
        <v>0</v>
      </c>
      <c r="S243">
        <v>0</v>
      </c>
      <c r="T243">
        <v>0</v>
      </c>
      <c r="U243">
        <v>0</v>
      </c>
      <c r="V243">
        <v>0.9</v>
      </c>
      <c r="W243">
        <v>0.04</v>
      </c>
      <c r="X243" s="168">
        <v>0.1</v>
      </c>
      <c r="Y243">
        <v>0.04</v>
      </c>
      <c r="Z243">
        <v>0.04</v>
      </c>
      <c r="AA243">
        <v>18</v>
      </c>
      <c r="AB243">
        <v>0</v>
      </c>
      <c r="AC243">
        <v>0</v>
      </c>
      <c r="AD243">
        <v>0</v>
      </c>
      <c r="AE243">
        <v>0</v>
      </c>
      <c r="AF243">
        <v>0</v>
      </c>
      <c r="AG243">
        <v>0</v>
      </c>
      <c r="AH243">
        <v>0</v>
      </c>
      <c r="AI243">
        <v>0</v>
      </c>
      <c r="AJ243">
        <v>0</v>
      </c>
      <c r="AK243">
        <v>0</v>
      </c>
      <c r="AL243">
        <v>0</v>
      </c>
      <c r="AM243">
        <v>12</v>
      </c>
      <c r="AN243">
        <v>1</v>
      </c>
      <c r="AO243" s="168">
        <v>0.65</v>
      </c>
      <c r="AP243" s="168">
        <v>0.65</v>
      </c>
      <c r="AQ243" s="168"/>
      <c r="AR243" s="168"/>
      <c r="AS243" s="168"/>
      <c r="AT243" s="168"/>
      <c r="AU243" s="168"/>
      <c r="AV243" s="168"/>
      <c r="AW243" s="168"/>
      <c r="AX243" s="168"/>
      <c r="AY243" s="168"/>
      <c r="AZ243" s="168"/>
      <c r="BA243" t="s">
        <v>1317</v>
      </c>
    </row>
    <row r="244" spans="1:53" x14ac:dyDescent="0.3">
      <c r="A244" t="s">
        <v>317</v>
      </c>
      <c r="B244" t="s">
        <v>1316</v>
      </c>
      <c r="C244" t="s">
        <v>228</v>
      </c>
      <c r="D244">
        <v>1.9730576959037442</v>
      </c>
      <c r="E244">
        <v>0.10000000000000053</v>
      </c>
      <c r="F244">
        <v>0.6</v>
      </c>
      <c r="G244">
        <v>2.35</v>
      </c>
      <c r="H244">
        <v>0.36</v>
      </c>
      <c r="I244">
        <v>2.1100000000000003</v>
      </c>
      <c r="J244">
        <v>0</v>
      </c>
      <c r="K244" t="s">
        <v>318</v>
      </c>
      <c r="L244">
        <v>1</v>
      </c>
      <c r="M244">
        <v>0.5</v>
      </c>
      <c r="N244">
        <v>0</v>
      </c>
      <c r="O244">
        <v>0</v>
      </c>
      <c r="P244">
        <v>0</v>
      </c>
      <c r="Q244">
        <v>0</v>
      </c>
      <c r="R244">
        <v>0</v>
      </c>
      <c r="S244">
        <v>0</v>
      </c>
      <c r="T244">
        <v>0</v>
      </c>
      <c r="U244">
        <v>0</v>
      </c>
      <c r="V244">
        <v>0.9</v>
      </c>
      <c r="W244">
        <v>0.04</v>
      </c>
      <c r="X244" s="168">
        <v>0.1</v>
      </c>
      <c r="Y244">
        <v>0.04</v>
      </c>
      <c r="Z244">
        <v>0.04</v>
      </c>
      <c r="AA244">
        <v>18</v>
      </c>
      <c r="AB244">
        <v>0</v>
      </c>
      <c r="AC244">
        <v>0</v>
      </c>
      <c r="AD244">
        <v>0</v>
      </c>
      <c r="AE244">
        <v>0</v>
      </c>
      <c r="AF244">
        <v>0</v>
      </c>
      <c r="AG244">
        <v>0</v>
      </c>
      <c r="AH244">
        <v>0</v>
      </c>
      <c r="AI244">
        <v>0</v>
      </c>
      <c r="AJ244">
        <v>0</v>
      </c>
      <c r="AK244">
        <v>0</v>
      </c>
      <c r="AL244">
        <v>0</v>
      </c>
      <c r="AM244">
        <v>1</v>
      </c>
      <c r="AN244">
        <v>2</v>
      </c>
      <c r="AO244" s="168">
        <v>0.65</v>
      </c>
      <c r="AP244" s="168">
        <v>0.65</v>
      </c>
      <c r="AQ244" s="168">
        <v>0.65</v>
      </c>
      <c r="AR244" s="168">
        <v>0.65</v>
      </c>
      <c r="AS244" s="168">
        <v>0.75</v>
      </c>
      <c r="AT244" s="168">
        <v>0.75</v>
      </c>
      <c r="AU244" s="168">
        <v>0.75</v>
      </c>
      <c r="AV244" s="168">
        <v>0.75</v>
      </c>
      <c r="AW244" s="168">
        <v>0.75</v>
      </c>
      <c r="AX244" s="168">
        <v>0.65</v>
      </c>
      <c r="AY244" s="168">
        <v>0.65</v>
      </c>
      <c r="AZ244" s="168">
        <v>0.65</v>
      </c>
      <c r="BA244" t="s">
        <v>1317</v>
      </c>
    </row>
    <row r="245" spans="1:53" x14ac:dyDescent="0.3">
      <c r="A245" t="s">
        <v>317</v>
      </c>
      <c r="B245" t="s">
        <v>1320</v>
      </c>
      <c r="C245" t="s">
        <v>335</v>
      </c>
      <c r="D245">
        <v>0.89799296614227286</v>
      </c>
      <c r="E245">
        <v>0.90000000000000036</v>
      </c>
      <c r="F245">
        <v>1.5</v>
      </c>
      <c r="G245">
        <v>1.35</v>
      </c>
      <c r="H245">
        <v>1.26</v>
      </c>
      <c r="I245">
        <v>1.1100000000000001</v>
      </c>
      <c r="J245">
        <v>0</v>
      </c>
      <c r="K245" t="s">
        <v>318</v>
      </c>
      <c r="L245">
        <v>1</v>
      </c>
      <c r="M245">
        <v>0.5</v>
      </c>
      <c r="N245">
        <v>0</v>
      </c>
      <c r="O245">
        <v>0</v>
      </c>
      <c r="P245">
        <v>0</v>
      </c>
      <c r="Q245">
        <v>0</v>
      </c>
      <c r="R245">
        <v>0</v>
      </c>
      <c r="S245">
        <v>0</v>
      </c>
      <c r="T245">
        <v>0</v>
      </c>
      <c r="U245">
        <v>0</v>
      </c>
      <c r="V245">
        <v>0.9</v>
      </c>
      <c r="W245">
        <v>0.04</v>
      </c>
      <c r="X245" s="168">
        <v>0.1</v>
      </c>
      <c r="Y245">
        <v>0.04</v>
      </c>
      <c r="Z245">
        <v>0.04</v>
      </c>
      <c r="AA245">
        <v>18</v>
      </c>
      <c r="AB245">
        <v>0</v>
      </c>
      <c r="AC245">
        <v>0</v>
      </c>
      <c r="AD245">
        <v>0</v>
      </c>
      <c r="AE245">
        <v>0</v>
      </c>
      <c r="AF245">
        <v>0</v>
      </c>
      <c r="AG245">
        <v>0</v>
      </c>
      <c r="AH245">
        <v>0</v>
      </c>
      <c r="AI245">
        <v>0</v>
      </c>
      <c r="AJ245">
        <v>0</v>
      </c>
      <c r="AK245">
        <v>0</v>
      </c>
      <c r="AL245">
        <v>0</v>
      </c>
      <c r="AM245">
        <v>12</v>
      </c>
      <c r="AN245">
        <v>1</v>
      </c>
      <c r="AO245" s="168">
        <v>0.65</v>
      </c>
      <c r="AP245" s="168">
        <v>0.65</v>
      </c>
      <c r="AQ245" s="168"/>
      <c r="AR245" s="168"/>
      <c r="AS245" s="168"/>
      <c r="AT245" s="168"/>
      <c r="AU245" s="168"/>
      <c r="AV245" s="168"/>
      <c r="AW245" s="168"/>
      <c r="AX245" s="168"/>
      <c r="AY245" s="168"/>
      <c r="AZ245" s="168"/>
      <c r="BA245" t="s">
        <v>1321</v>
      </c>
    </row>
    <row r="246" spans="1:53" x14ac:dyDescent="0.3">
      <c r="A246" t="s">
        <v>312</v>
      </c>
      <c r="B246" t="s">
        <v>1322</v>
      </c>
      <c r="C246" t="s">
        <v>315</v>
      </c>
      <c r="D246">
        <v>0.41790135196000405</v>
      </c>
      <c r="E246">
        <v>0</v>
      </c>
      <c r="F246">
        <v>0.8</v>
      </c>
      <c r="G246">
        <v>2</v>
      </c>
      <c r="H246">
        <v>0</v>
      </c>
      <c r="I246">
        <v>0</v>
      </c>
      <c r="J246" s="168">
        <v>2</v>
      </c>
      <c r="K246" t="s">
        <v>301</v>
      </c>
      <c r="L246">
        <v>1</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1</v>
      </c>
      <c r="AN246">
        <v>1</v>
      </c>
      <c r="AO246">
        <v>0</v>
      </c>
      <c r="AP246">
        <v>0</v>
      </c>
      <c r="BA246" t="s">
        <v>1323</v>
      </c>
    </row>
    <row r="247" spans="1:53" x14ac:dyDescent="0.3">
      <c r="A247" t="s">
        <v>317</v>
      </c>
      <c r="B247" t="s">
        <v>1327</v>
      </c>
      <c r="C247" t="s">
        <v>299</v>
      </c>
      <c r="D247">
        <v>3.0540595282916461</v>
      </c>
      <c r="E247">
        <v>0</v>
      </c>
      <c r="F247">
        <v>1.4</v>
      </c>
      <c r="G247">
        <v>2.35</v>
      </c>
      <c r="H247">
        <v>1.1599999999999999</v>
      </c>
      <c r="I247">
        <v>2.1100000000000003</v>
      </c>
      <c r="J247">
        <v>0</v>
      </c>
      <c r="K247" t="s">
        <v>318</v>
      </c>
      <c r="L247">
        <v>1</v>
      </c>
      <c r="M247">
        <v>0.5</v>
      </c>
      <c r="N247">
        <v>0</v>
      </c>
      <c r="O247">
        <v>0</v>
      </c>
      <c r="P247">
        <v>0</v>
      </c>
      <c r="Q247">
        <v>0</v>
      </c>
      <c r="R247">
        <v>0</v>
      </c>
      <c r="S247">
        <v>0</v>
      </c>
      <c r="T247">
        <v>0</v>
      </c>
      <c r="U247">
        <v>0</v>
      </c>
      <c r="V247">
        <v>0.9</v>
      </c>
      <c r="W247">
        <v>0.04</v>
      </c>
      <c r="X247" s="168">
        <v>0.1</v>
      </c>
      <c r="Y247">
        <v>0.04</v>
      </c>
      <c r="Z247">
        <v>0.04</v>
      </c>
      <c r="AA247">
        <v>18</v>
      </c>
      <c r="AB247">
        <v>0</v>
      </c>
      <c r="AC247">
        <v>0</v>
      </c>
      <c r="AD247">
        <v>0</v>
      </c>
      <c r="AE247">
        <v>0</v>
      </c>
      <c r="AF247">
        <v>0</v>
      </c>
      <c r="AG247">
        <v>0</v>
      </c>
      <c r="AH247">
        <v>0</v>
      </c>
      <c r="AI247">
        <v>0</v>
      </c>
      <c r="AJ247">
        <v>0</v>
      </c>
      <c r="AK247">
        <v>0</v>
      </c>
      <c r="AL247">
        <v>0</v>
      </c>
      <c r="AM247">
        <v>12</v>
      </c>
      <c r="AN247">
        <v>1</v>
      </c>
      <c r="AO247" s="168">
        <v>0.65</v>
      </c>
      <c r="AP247" s="168">
        <v>0.65</v>
      </c>
      <c r="AQ247" s="168"/>
      <c r="AR247" s="168"/>
      <c r="AS247" s="168"/>
      <c r="AT247" s="168"/>
      <c r="AU247" s="168"/>
      <c r="AV247" s="168"/>
      <c r="AW247" s="168"/>
      <c r="AX247" s="168"/>
      <c r="AY247" s="168"/>
      <c r="AZ247" s="168"/>
      <c r="BA247" t="s">
        <v>1328</v>
      </c>
    </row>
    <row r="248" spans="1:53" x14ac:dyDescent="0.3">
      <c r="A248" t="s">
        <v>317</v>
      </c>
      <c r="B248" t="s">
        <v>1327</v>
      </c>
      <c r="C248" t="s">
        <v>299</v>
      </c>
      <c r="D248">
        <v>3.0540595282916461</v>
      </c>
      <c r="E248">
        <v>0</v>
      </c>
      <c r="F248">
        <v>1.4</v>
      </c>
      <c r="G248">
        <v>2.35</v>
      </c>
      <c r="H248">
        <v>1.1599999999999999</v>
      </c>
      <c r="I248">
        <v>2.1100000000000003</v>
      </c>
      <c r="J248">
        <v>0</v>
      </c>
      <c r="K248" t="s">
        <v>318</v>
      </c>
      <c r="L248">
        <v>1</v>
      </c>
      <c r="M248">
        <v>0.5</v>
      </c>
      <c r="N248">
        <v>0</v>
      </c>
      <c r="O248">
        <v>0</v>
      </c>
      <c r="P248">
        <v>0</v>
      </c>
      <c r="Q248">
        <v>0</v>
      </c>
      <c r="R248">
        <v>0</v>
      </c>
      <c r="S248">
        <v>0</v>
      </c>
      <c r="T248">
        <v>0</v>
      </c>
      <c r="U248">
        <v>0</v>
      </c>
      <c r="V248">
        <v>0.9</v>
      </c>
      <c r="W248">
        <v>0.04</v>
      </c>
      <c r="X248" s="168">
        <v>0.1</v>
      </c>
      <c r="Y248">
        <v>0.04</v>
      </c>
      <c r="Z248">
        <v>0.04</v>
      </c>
      <c r="AA248">
        <v>18</v>
      </c>
      <c r="AB248">
        <v>0</v>
      </c>
      <c r="AC248">
        <v>0</v>
      </c>
      <c r="AD248">
        <v>0</v>
      </c>
      <c r="AE248">
        <v>0</v>
      </c>
      <c r="AF248">
        <v>0</v>
      </c>
      <c r="AG248">
        <v>0</v>
      </c>
      <c r="AH248">
        <v>0</v>
      </c>
      <c r="AI248">
        <v>0</v>
      </c>
      <c r="AJ248">
        <v>0</v>
      </c>
      <c r="AK248">
        <v>0</v>
      </c>
      <c r="AL248">
        <v>0</v>
      </c>
      <c r="AM248">
        <v>1</v>
      </c>
      <c r="AN248">
        <v>2</v>
      </c>
      <c r="AO248" s="168">
        <v>0.65</v>
      </c>
      <c r="AP248" s="168">
        <v>0.65</v>
      </c>
      <c r="AQ248" s="168">
        <v>0.65</v>
      </c>
      <c r="AR248" s="168">
        <v>0.65</v>
      </c>
      <c r="AS248" s="168">
        <v>0.75</v>
      </c>
      <c r="AT248" s="168">
        <v>0.75</v>
      </c>
      <c r="AU248" s="168">
        <v>0.75</v>
      </c>
      <c r="AV248" s="168">
        <v>0.75</v>
      </c>
      <c r="AW248" s="168">
        <v>0.75</v>
      </c>
      <c r="AX248" s="168">
        <v>0.65</v>
      </c>
      <c r="AY248" s="168">
        <v>0.65</v>
      </c>
      <c r="AZ248" s="168">
        <v>0.65</v>
      </c>
      <c r="BA248" t="s">
        <v>1328</v>
      </c>
    </row>
    <row r="249" spans="1:53" x14ac:dyDescent="0.3">
      <c r="A249" t="s">
        <v>317</v>
      </c>
      <c r="B249" t="s">
        <v>1335</v>
      </c>
      <c r="C249" t="s">
        <v>335</v>
      </c>
      <c r="D249">
        <v>1.1081163409195802</v>
      </c>
      <c r="E249">
        <v>0.90000000000000036</v>
      </c>
      <c r="F249">
        <v>1.5</v>
      </c>
      <c r="G249">
        <v>1.35</v>
      </c>
      <c r="H249">
        <v>1.26</v>
      </c>
      <c r="I249">
        <v>1.1100000000000001</v>
      </c>
      <c r="J249">
        <v>0</v>
      </c>
      <c r="K249" t="s">
        <v>318</v>
      </c>
      <c r="L249">
        <v>1</v>
      </c>
      <c r="M249">
        <v>0.5</v>
      </c>
      <c r="N249">
        <v>0</v>
      </c>
      <c r="O249">
        <v>0</v>
      </c>
      <c r="P249">
        <v>0</v>
      </c>
      <c r="Q249">
        <v>0</v>
      </c>
      <c r="R249">
        <v>0</v>
      </c>
      <c r="S249">
        <v>0</v>
      </c>
      <c r="T249">
        <v>0</v>
      </c>
      <c r="U249">
        <v>0</v>
      </c>
      <c r="V249">
        <v>0.9</v>
      </c>
      <c r="W249">
        <v>0.04</v>
      </c>
      <c r="X249" s="168">
        <v>0.1</v>
      </c>
      <c r="Y249">
        <v>0.04</v>
      </c>
      <c r="Z249">
        <v>0.04</v>
      </c>
      <c r="AA249">
        <v>18</v>
      </c>
      <c r="AB249">
        <v>0</v>
      </c>
      <c r="AC249">
        <v>0</v>
      </c>
      <c r="AD249">
        <v>0</v>
      </c>
      <c r="AE249">
        <v>0</v>
      </c>
      <c r="AF249">
        <v>0</v>
      </c>
      <c r="AG249">
        <v>0</v>
      </c>
      <c r="AH249">
        <v>0</v>
      </c>
      <c r="AI249">
        <v>0</v>
      </c>
      <c r="AJ249">
        <v>0</v>
      </c>
      <c r="AK249">
        <v>0</v>
      </c>
      <c r="AL249">
        <v>0</v>
      </c>
      <c r="AM249">
        <v>12</v>
      </c>
      <c r="AN249">
        <v>1</v>
      </c>
      <c r="AO249" s="168">
        <v>0.65</v>
      </c>
      <c r="AP249" s="168">
        <v>0.65</v>
      </c>
      <c r="AQ249" s="168"/>
      <c r="AR249" s="168"/>
      <c r="AS249" s="168"/>
      <c r="AT249" s="168"/>
      <c r="AU249" s="168"/>
      <c r="AV249" s="168"/>
      <c r="AW249" s="168"/>
      <c r="AX249" s="168"/>
      <c r="AY249" s="168"/>
      <c r="AZ249" s="168"/>
      <c r="BA249" t="s">
        <v>1336</v>
      </c>
    </row>
    <row r="250" spans="1:53" x14ac:dyDescent="0.3">
      <c r="A250" t="s">
        <v>317</v>
      </c>
      <c r="B250" t="s">
        <v>1338</v>
      </c>
      <c r="C250" t="s">
        <v>299</v>
      </c>
      <c r="D250">
        <v>2.1596049300122004</v>
      </c>
      <c r="E250">
        <v>0</v>
      </c>
      <c r="F250">
        <v>1.4</v>
      </c>
      <c r="G250">
        <v>2.35</v>
      </c>
      <c r="H250">
        <v>1.1599999999999999</v>
      </c>
      <c r="I250">
        <v>2.1100000000000003</v>
      </c>
      <c r="J250">
        <v>0</v>
      </c>
      <c r="K250" t="s">
        <v>318</v>
      </c>
      <c r="L250">
        <v>1</v>
      </c>
      <c r="M250">
        <v>0.5</v>
      </c>
      <c r="N250">
        <v>0</v>
      </c>
      <c r="O250">
        <v>0</v>
      </c>
      <c r="P250">
        <v>0</v>
      </c>
      <c r="Q250">
        <v>0</v>
      </c>
      <c r="R250">
        <v>0</v>
      </c>
      <c r="S250">
        <v>0</v>
      </c>
      <c r="T250">
        <v>0</v>
      </c>
      <c r="U250">
        <v>0</v>
      </c>
      <c r="V250">
        <v>0.9</v>
      </c>
      <c r="W250">
        <v>0.04</v>
      </c>
      <c r="X250" s="168">
        <v>0.1</v>
      </c>
      <c r="Y250">
        <v>0.04</v>
      </c>
      <c r="Z250">
        <v>0.04</v>
      </c>
      <c r="AA250">
        <v>18</v>
      </c>
      <c r="AB250">
        <v>0</v>
      </c>
      <c r="AC250">
        <v>0</v>
      </c>
      <c r="AD250">
        <v>0</v>
      </c>
      <c r="AE250">
        <v>0</v>
      </c>
      <c r="AF250">
        <v>0</v>
      </c>
      <c r="AG250">
        <v>0</v>
      </c>
      <c r="AH250">
        <v>0</v>
      </c>
      <c r="AI250">
        <v>0</v>
      </c>
      <c r="AJ250">
        <v>0</v>
      </c>
      <c r="AK250">
        <v>0</v>
      </c>
      <c r="AL250">
        <v>0</v>
      </c>
      <c r="AM250">
        <v>12</v>
      </c>
      <c r="AN250">
        <v>1</v>
      </c>
      <c r="AO250" s="168">
        <v>0.65</v>
      </c>
      <c r="AP250" s="168">
        <v>0.65</v>
      </c>
      <c r="AQ250" s="168"/>
      <c r="AR250" s="168"/>
      <c r="AS250" s="168"/>
      <c r="AT250" s="168"/>
      <c r="AU250" s="168"/>
      <c r="AV250" s="168"/>
      <c r="AW250" s="168"/>
      <c r="AX250" s="168"/>
      <c r="AY250" s="168"/>
      <c r="AZ250" s="168"/>
      <c r="BA250" t="s">
        <v>1339</v>
      </c>
    </row>
    <row r="251" spans="1:53" x14ac:dyDescent="0.3">
      <c r="A251" t="s">
        <v>317</v>
      </c>
      <c r="B251" t="s">
        <v>1338</v>
      </c>
      <c r="C251" t="s">
        <v>299</v>
      </c>
      <c r="D251">
        <v>6.5667380623567597</v>
      </c>
      <c r="E251">
        <v>0</v>
      </c>
      <c r="F251">
        <v>0.6</v>
      </c>
      <c r="G251">
        <v>2.35</v>
      </c>
      <c r="H251">
        <v>0.36</v>
      </c>
      <c r="I251">
        <v>2.1100000000000003</v>
      </c>
      <c r="J251">
        <v>0</v>
      </c>
      <c r="K251" t="s">
        <v>318</v>
      </c>
      <c r="L251">
        <v>1</v>
      </c>
      <c r="M251">
        <v>0.5</v>
      </c>
      <c r="N251">
        <v>0</v>
      </c>
      <c r="O251">
        <v>0</v>
      </c>
      <c r="P251">
        <v>0</v>
      </c>
      <c r="Q251">
        <v>0</v>
      </c>
      <c r="R251">
        <v>0</v>
      </c>
      <c r="S251">
        <v>0</v>
      </c>
      <c r="T251">
        <v>0</v>
      </c>
      <c r="U251">
        <v>0</v>
      </c>
      <c r="V251">
        <v>0.9</v>
      </c>
      <c r="W251">
        <v>0.04</v>
      </c>
      <c r="X251" s="168">
        <v>0.1</v>
      </c>
      <c r="Y251">
        <v>0.04</v>
      </c>
      <c r="Z251">
        <v>0.04</v>
      </c>
      <c r="AA251">
        <v>18</v>
      </c>
      <c r="AB251">
        <v>0</v>
      </c>
      <c r="AC251">
        <v>0</v>
      </c>
      <c r="AD251">
        <v>0</v>
      </c>
      <c r="AE251">
        <v>0</v>
      </c>
      <c r="AF251">
        <v>0</v>
      </c>
      <c r="AG251">
        <v>0</v>
      </c>
      <c r="AH251">
        <v>0</v>
      </c>
      <c r="AI251">
        <v>0</v>
      </c>
      <c r="AJ251">
        <v>0</v>
      </c>
      <c r="AK251">
        <v>0</v>
      </c>
      <c r="AL251">
        <v>0</v>
      </c>
      <c r="AM251">
        <v>1</v>
      </c>
      <c r="AN251">
        <v>2</v>
      </c>
      <c r="AO251" s="168">
        <v>0.65</v>
      </c>
      <c r="AP251" s="168">
        <v>0.65</v>
      </c>
      <c r="AQ251" s="168">
        <v>0.65</v>
      </c>
      <c r="AR251" s="168">
        <v>0.65</v>
      </c>
      <c r="AS251" s="168">
        <v>0.75</v>
      </c>
      <c r="AT251" s="168">
        <v>0.75</v>
      </c>
      <c r="AU251" s="168">
        <v>0.75</v>
      </c>
      <c r="AV251" s="168">
        <v>0.75</v>
      </c>
      <c r="AW251" s="168">
        <v>0.75</v>
      </c>
      <c r="AX251" s="168">
        <v>0.65</v>
      </c>
      <c r="AY251" s="168">
        <v>0.65</v>
      </c>
      <c r="AZ251" s="168">
        <v>0.65</v>
      </c>
      <c r="BA251" t="s">
        <v>1339</v>
      </c>
    </row>
    <row r="252" spans="1:53" x14ac:dyDescent="0.3">
      <c r="A252" t="s">
        <v>317</v>
      </c>
      <c r="B252" t="s">
        <v>1338</v>
      </c>
      <c r="C252" t="s">
        <v>299</v>
      </c>
      <c r="D252">
        <v>5.366737615956457</v>
      </c>
      <c r="E252">
        <v>0</v>
      </c>
      <c r="F252">
        <v>1.2</v>
      </c>
      <c r="G252">
        <v>2.35</v>
      </c>
      <c r="H252">
        <v>0.96</v>
      </c>
      <c r="I252">
        <v>2.1100000000000003</v>
      </c>
      <c r="J252">
        <v>0</v>
      </c>
      <c r="K252" t="s">
        <v>318</v>
      </c>
      <c r="L252">
        <v>1</v>
      </c>
      <c r="M252">
        <v>0.5</v>
      </c>
      <c r="N252">
        <v>0</v>
      </c>
      <c r="O252">
        <v>0</v>
      </c>
      <c r="P252">
        <v>0</v>
      </c>
      <c r="Q252">
        <v>0</v>
      </c>
      <c r="R252">
        <v>0</v>
      </c>
      <c r="S252">
        <v>0</v>
      </c>
      <c r="T252">
        <v>0</v>
      </c>
      <c r="U252">
        <v>0</v>
      </c>
      <c r="V252">
        <v>0.9</v>
      </c>
      <c r="W252">
        <v>0.04</v>
      </c>
      <c r="X252" s="168">
        <v>0.1</v>
      </c>
      <c r="Y252">
        <v>0.04</v>
      </c>
      <c r="Z252">
        <v>0.04</v>
      </c>
      <c r="AA252">
        <v>18</v>
      </c>
      <c r="AB252">
        <v>0</v>
      </c>
      <c r="AC252">
        <v>0</v>
      </c>
      <c r="AD252">
        <v>0</v>
      </c>
      <c r="AE252">
        <v>0</v>
      </c>
      <c r="AF252">
        <v>0</v>
      </c>
      <c r="AG252">
        <v>0</v>
      </c>
      <c r="AH252">
        <v>0</v>
      </c>
      <c r="AI252">
        <v>0</v>
      </c>
      <c r="AJ252">
        <v>0</v>
      </c>
      <c r="AK252">
        <v>0</v>
      </c>
      <c r="AL252">
        <v>0</v>
      </c>
      <c r="AM252">
        <v>1</v>
      </c>
      <c r="AN252">
        <v>2</v>
      </c>
      <c r="AO252" s="168">
        <v>0.65</v>
      </c>
      <c r="AP252" s="168">
        <v>0.65</v>
      </c>
      <c r="AQ252" s="168">
        <v>0.65</v>
      </c>
      <c r="AR252" s="168">
        <v>0.65</v>
      </c>
      <c r="AS252" s="168">
        <v>0.75</v>
      </c>
      <c r="AT252" s="168">
        <v>0.75</v>
      </c>
      <c r="AU252" s="168">
        <v>0.75</v>
      </c>
      <c r="AV252" s="168">
        <v>0.75</v>
      </c>
      <c r="AW252" s="168">
        <v>0.75</v>
      </c>
      <c r="AX252" s="168">
        <v>0.65</v>
      </c>
      <c r="AY252" s="168">
        <v>0.65</v>
      </c>
      <c r="AZ252" s="168">
        <v>0.65</v>
      </c>
      <c r="BA252" t="s">
        <v>1339</v>
      </c>
    </row>
    <row r="253" spans="1:53" x14ac:dyDescent="0.3">
      <c r="A253" t="s">
        <v>317</v>
      </c>
      <c r="B253" t="s">
        <v>1338</v>
      </c>
      <c r="C253" t="s">
        <v>299</v>
      </c>
      <c r="D253">
        <v>2.1596049300122004</v>
      </c>
      <c r="E253">
        <v>0</v>
      </c>
      <c r="F253">
        <v>1.4</v>
      </c>
      <c r="G253">
        <v>2.35</v>
      </c>
      <c r="H253">
        <v>1.1599999999999999</v>
      </c>
      <c r="I253">
        <v>2.1100000000000003</v>
      </c>
      <c r="J253">
        <v>0</v>
      </c>
      <c r="K253" t="s">
        <v>318</v>
      </c>
      <c r="L253">
        <v>1</v>
      </c>
      <c r="M253">
        <v>0.5</v>
      </c>
      <c r="N253">
        <v>0</v>
      </c>
      <c r="O253">
        <v>0</v>
      </c>
      <c r="P253">
        <v>0</v>
      </c>
      <c r="Q253">
        <v>0</v>
      </c>
      <c r="R253">
        <v>0</v>
      </c>
      <c r="S253">
        <v>0</v>
      </c>
      <c r="T253">
        <v>0</v>
      </c>
      <c r="U253">
        <v>0</v>
      </c>
      <c r="V253">
        <v>0.9</v>
      </c>
      <c r="W253">
        <v>0.04</v>
      </c>
      <c r="X253" s="168">
        <v>0.1</v>
      </c>
      <c r="Y253">
        <v>0.04</v>
      </c>
      <c r="Z253">
        <v>0.04</v>
      </c>
      <c r="AA253">
        <v>18</v>
      </c>
      <c r="AB253">
        <v>0</v>
      </c>
      <c r="AC253">
        <v>0</v>
      </c>
      <c r="AD253">
        <v>0</v>
      </c>
      <c r="AE253">
        <v>0</v>
      </c>
      <c r="AF253">
        <v>0</v>
      </c>
      <c r="AG253">
        <v>0</v>
      </c>
      <c r="AH253">
        <v>0</v>
      </c>
      <c r="AI253">
        <v>0</v>
      </c>
      <c r="AJ253">
        <v>0</v>
      </c>
      <c r="AK253">
        <v>0</v>
      </c>
      <c r="AL253">
        <v>0</v>
      </c>
      <c r="AM253">
        <v>1</v>
      </c>
      <c r="AN253">
        <v>2</v>
      </c>
      <c r="AO253" s="168">
        <v>0.65</v>
      </c>
      <c r="AP253" s="168">
        <v>0.65</v>
      </c>
      <c r="AQ253" s="168">
        <v>0.65</v>
      </c>
      <c r="AR253" s="168">
        <v>0.65</v>
      </c>
      <c r="AS253" s="168">
        <v>0.75</v>
      </c>
      <c r="AT253" s="168">
        <v>0.75</v>
      </c>
      <c r="AU253" s="168">
        <v>0.75</v>
      </c>
      <c r="AV253" s="168">
        <v>0.75</v>
      </c>
      <c r="AW253" s="168">
        <v>0.75</v>
      </c>
      <c r="AX253" s="168">
        <v>0.65</v>
      </c>
      <c r="AY253" s="168">
        <v>0.65</v>
      </c>
      <c r="AZ253" s="168">
        <v>0.65</v>
      </c>
      <c r="BA253" t="s">
        <v>1339</v>
      </c>
    </row>
    <row r="254" spans="1:53" x14ac:dyDescent="0.3">
      <c r="A254" t="s">
        <v>312</v>
      </c>
      <c r="B254" t="s">
        <v>1340</v>
      </c>
      <c r="C254" t="s">
        <v>315</v>
      </c>
      <c r="D254">
        <v>0.37755815640242701</v>
      </c>
      <c r="E254">
        <v>0</v>
      </c>
      <c r="F254">
        <v>0.8</v>
      </c>
      <c r="G254">
        <v>2</v>
      </c>
      <c r="H254">
        <v>0</v>
      </c>
      <c r="I254">
        <v>0</v>
      </c>
      <c r="J254" s="168">
        <v>2</v>
      </c>
      <c r="K254" t="s">
        <v>301</v>
      </c>
      <c r="L254">
        <v>1</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1</v>
      </c>
      <c r="AN254">
        <v>1</v>
      </c>
      <c r="AO254">
        <v>0</v>
      </c>
      <c r="AP254">
        <v>0</v>
      </c>
      <c r="BA254" t="s">
        <v>1341</v>
      </c>
    </row>
    <row r="255" spans="1:53" x14ac:dyDescent="0.3">
      <c r="A255" t="s">
        <v>312</v>
      </c>
      <c r="B255" t="s">
        <v>1347</v>
      </c>
      <c r="C255" t="s">
        <v>228</v>
      </c>
      <c r="D255">
        <v>0.28994411286487565</v>
      </c>
      <c r="E255">
        <v>0</v>
      </c>
      <c r="F255">
        <v>0.8</v>
      </c>
      <c r="G255">
        <v>2</v>
      </c>
      <c r="H255">
        <v>0</v>
      </c>
      <c r="I255">
        <v>0</v>
      </c>
      <c r="J255" s="168">
        <v>2</v>
      </c>
      <c r="K255" t="s">
        <v>301</v>
      </c>
      <c r="L255">
        <v>1</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1</v>
      </c>
      <c r="AN255">
        <v>1</v>
      </c>
      <c r="AO255">
        <v>0</v>
      </c>
      <c r="AP255">
        <v>0</v>
      </c>
      <c r="BA255" t="s">
        <v>1348</v>
      </c>
    </row>
    <row r="256" spans="1:53" x14ac:dyDescent="0.3">
      <c r="A256" t="s">
        <v>312</v>
      </c>
      <c r="B256" t="s">
        <v>1349</v>
      </c>
      <c r="C256" t="s">
        <v>315</v>
      </c>
      <c r="D256">
        <v>0.34751763949762154</v>
      </c>
      <c r="E256">
        <v>0</v>
      </c>
      <c r="F256">
        <v>0.8</v>
      </c>
      <c r="G256">
        <v>2</v>
      </c>
      <c r="H256">
        <v>0</v>
      </c>
      <c r="I256">
        <v>0</v>
      </c>
      <c r="J256" s="168">
        <v>2</v>
      </c>
      <c r="K256" t="s">
        <v>301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1</v>
      </c>
      <c r="AN256">
        <v>1</v>
      </c>
      <c r="AO256">
        <v>0</v>
      </c>
      <c r="AP256">
        <v>0</v>
      </c>
      <c r="BA256" t="s">
        <v>1350</v>
      </c>
    </row>
    <row r="257" spans="1:53" x14ac:dyDescent="0.3">
      <c r="A257" t="s">
        <v>317</v>
      </c>
      <c r="B257" t="s">
        <v>1352</v>
      </c>
      <c r="C257" t="s">
        <v>299</v>
      </c>
      <c r="D257">
        <v>0.91257376891569542</v>
      </c>
      <c r="E257">
        <v>0</v>
      </c>
      <c r="F257">
        <v>1.2</v>
      </c>
      <c r="G257">
        <v>2.35</v>
      </c>
      <c r="H257">
        <v>0.96</v>
      </c>
      <c r="I257">
        <v>2.1100000000000003</v>
      </c>
      <c r="J257">
        <v>0</v>
      </c>
      <c r="K257" t="s">
        <v>318</v>
      </c>
      <c r="L257">
        <v>1</v>
      </c>
      <c r="M257">
        <v>0.5</v>
      </c>
      <c r="N257">
        <v>0</v>
      </c>
      <c r="O257">
        <v>0</v>
      </c>
      <c r="P257">
        <v>0</v>
      </c>
      <c r="Q257">
        <v>0</v>
      </c>
      <c r="R257">
        <v>0</v>
      </c>
      <c r="S257">
        <v>0</v>
      </c>
      <c r="T257">
        <v>0</v>
      </c>
      <c r="U257">
        <v>0</v>
      </c>
      <c r="V257">
        <v>0.9</v>
      </c>
      <c r="W257">
        <v>0.04</v>
      </c>
      <c r="X257" s="168">
        <v>0.1</v>
      </c>
      <c r="Y257">
        <v>0.04</v>
      </c>
      <c r="Z257">
        <v>0.04</v>
      </c>
      <c r="AA257">
        <v>18</v>
      </c>
      <c r="AB257">
        <v>0</v>
      </c>
      <c r="AC257">
        <v>0</v>
      </c>
      <c r="AD257">
        <v>0</v>
      </c>
      <c r="AE257">
        <v>0</v>
      </c>
      <c r="AF257">
        <v>0</v>
      </c>
      <c r="AG257">
        <v>0</v>
      </c>
      <c r="AH257">
        <v>0</v>
      </c>
      <c r="AI257">
        <v>0</v>
      </c>
      <c r="AJ257">
        <v>0</v>
      </c>
      <c r="AK257">
        <v>0</v>
      </c>
      <c r="AL257">
        <v>0</v>
      </c>
      <c r="AM257">
        <v>12</v>
      </c>
      <c r="AN257">
        <v>1</v>
      </c>
      <c r="AO257" s="168">
        <v>0.65</v>
      </c>
      <c r="AP257" s="168">
        <v>0.65</v>
      </c>
      <c r="AQ257" s="168"/>
      <c r="AR257" s="168"/>
      <c r="AS257" s="168"/>
      <c r="AT257" s="168"/>
      <c r="AU257" s="168"/>
      <c r="AV257" s="168"/>
      <c r="AW257" s="168"/>
      <c r="AX257" s="168"/>
      <c r="AY257" s="168"/>
      <c r="AZ257" s="168"/>
      <c r="BA257" t="s">
        <v>1353</v>
      </c>
    </row>
    <row r="258" spans="1:53" x14ac:dyDescent="0.3">
      <c r="A258" t="s">
        <v>317</v>
      </c>
      <c r="B258" t="s">
        <v>1352</v>
      </c>
      <c r="C258" t="s">
        <v>299</v>
      </c>
      <c r="D258">
        <v>0.91257376891569542</v>
      </c>
      <c r="E258">
        <v>0</v>
      </c>
      <c r="F258">
        <v>1.2</v>
      </c>
      <c r="G258">
        <v>2.35</v>
      </c>
      <c r="H258">
        <v>0.96</v>
      </c>
      <c r="I258">
        <v>2.1100000000000003</v>
      </c>
      <c r="J258">
        <v>0</v>
      </c>
      <c r="K258" t="s">
        <v>318</v>
      </c>
      <c r="L258">
        <v>1</v>
      </c>
      <c r="M258">
        <v>0.5</v>
      </c>
      <c r="N258">
        <v>0</v>
      </c>
      <c r="O258">
        <v>0</v>
      </c>
      <c r="P258">
        <v>0</v>
      </c>
      <c r="Q258">
        <v>0</v>
      </c>
      <c r="R258">
        <v>0</v>
      </c>
      <c r="S258">
        <v>0</v>
      </c>
      <c r="T258">
        <v>0</v>
      </c>
      <c r="U258">
        <v>0</v>
      </c>
      <c r="V258">
        <v>0.9</v>
      </c>
      <c r="W258">
        <v>0.04</v>
      </c>
      <c r="X258" s="168">
        <v>0.1</v>
      </c>
      <c r="Y258">
        <v>0.04</v>
      </c>
      <c r="Z258">
        <v>0.04</v>
      </c>
      <c r="AA258">
        <v>18</v>
      </c>
      <c r="AB258">
        <v>0</v>
      </c>
      <c r="AC258">
        <v>0</v>
      </c>
      <c r="AD258">
        <v>0</v>
      </c>
      <c r="AE258">
        <v>0</v>
      </c>
      <c r="AF258">
        <v>0</v>
      </c>
      <c r="AG258">
        <v>0</v>
      </c>
      <c r="AH258">
        <v>0</v>
      </c>
      <c r="AI258">
        <v>0</v>
      </c>
      <c r="AJ258">
        <v>0</v>
      </c>
      <c r="AK258">
        <v>0</v>
      </c>
      <c r="AL258">
        <v>0</v>
      </c>
      <c r="AM258">
        <v>1</v>
      </c>
      <c r="AN258">
        <v>2</v>
      </c>
      <c r="AO258" s="168">
        <v>0.65</v>
      </c>
      <c r="AP258" s="168">
        <v>0.65</v>
      </c>
      <c r="AQ258" s="168">
        <v>0.65</v>
      </c>
      <c r="AR258" s="168">
        <v>0.65</v>
      </c>
      <c r="AS258" s="168">
        <v>0.75</v>
      </c>
      <c r="AT258" s="168">
        <v>0.75</v>
      </c>
      <c r="AU258" s="168">
        <v>0.75</v>
      </c>
      <c r="AV258" s="168">
        <v>0.75</v>
      </c>
      <c r="AW258" s="168">
        <v>0.75</v>
      </c>
      <c r="AX258" s="168">
        <v>0.65</v>
      </c>
      <c r="AY258" s="168">
        <v>0.65</v>
      </c>
      <c r="AZ258" s="168">
        <v>0.65</v>
      </c>
      <c r="BA258" t="s">
        <v>1353</v>
      </c>
    </row>
    <row r="259" spans="1:53" x14ac:dyDescent="0.3">
      <c r="A259" t="s">
        <v>312</v>
      </c>
      <c r="B259" t="s">
        <v>1356</v>
      </c>
      <c r="C259" t="s">
        <v>228</v>
      </c>
      <c r="D259">
        <v>3.1149362536045579</v>
      </c>
      <c r="E259">
        <v>0</v>
      </c>
      <c r="F259">
        <v>0.8</v>
      </c>
      <c r="G259">
        <v>2</v>
      </c>
      <c r="H259">
        <v>0</v>
      </c>
      <c r="I259">
        <v>0</v>
      </c>
      <c r="J259" s="168">
        <v>2</v>
      </c>
      <c r="K259" t="s">
        <v>301</v>
      </c>
      <c r="L259">
        <v>1</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BA259" t="s">
        <v>1357</v>
      </c>
    </row>
    <row r="260" spans="1:53" x14ac:dyDescent="0.3">
      <c r="A260" t="s">
        <v>312</v>
      </c>
      <c r="B260" t="s">
        <v>1366</v>
      </c>
      <c r="C260" t="s">
        <v>335</v>
      </c>
      <c r="D260">
        <v>0.85185878715958441</v>
      </c>
      <c r="E260">
        <v>0</v>
      </c>
      <c r="F260">
        <v>0.8</v>
      </c>
      <c r="G260">
        <v>2</v>
      </c>
      <c r="H260">
        <v>0</v>
      </c>
      <c r="I260">
        <v>0</v>
      </c>
      <c r="J260" s="168">
        <v>2</v>
      </c>
      <c r="K260" t="s">
        <v>301</v>
      </c>
      <c r="L260">
        <v>1</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1</v>
      </c>
      <c r="AN260">
        <v>1</v>
      </c>
      <c r="AO260">
        <v>0</v>
      </c>
      <c r="AP260">
        <v>0</v>
      </c>
      <c r="BA260" t="s">
        <v>1367</v>
      </c>
    </row>
    <row r="261" spans="1:53" x14ac:dyDescent="0.3">
      <c r="A261" t="s">
        <v>312</v>
      </c>
      <c r="B261" t="s">
        <v>1374</v>
      </c>
      <c r="C261" t="s">
        <v>315</v>
      </c>
      <c r="D261">
        <v>0.49999939214362871</v>
      </c>
      <c r="E261">
        <v>0</v>
      </c>
      <c r="F261">
        <v>0.8</v>
      </c>
      <c r="G261">
        <v>2</v>
      </c>
      <c r="H261">
        <v>0</v>
      </c>
      <c r="I261">
        <v>0</v>
      </c>
      <c r="J261" s="168">
        <v>2</v>
      </c>
      <c r="K261" t="s">
        <v>301</v>
      </c>
      <c r="L261">
        <v>1</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1</v>
      </c>
      <c r="AN261">
        <v>1</v>
      </c>
      <c r="AO261">
        <v>0</v>
      </c>
      <c r="AP261">
        <v>0</v>
      </c>
      <c r="BA261" t="s">
        <v>1375</v>
      </c>
    </row>
    <row r="262" spans="1:53" x14ac:dyDescent="0.3">
      <c r="A262" t="s">
        <v>312</v>
      </c>
      <c r="B262" t="s">
        <v>1377</v>
      </c>
      <c r="C262" t="s">
        <v>335</v>
      </c>
      <c r="D262">
        <v>0.28994411286487565</v>
      </c>
      <c r="E262">
        <v>0</v>
      </c>
      <c r="F262">
        <v>0.8</v>
      </c>
      <c r="G262">
        <v>2</v>
      </c>
      <c r="H262">
        <v>0</v>
      </c>
      <c r="I262">
        <v>0</v>
      </c>
      <c r="J262" s="168">
        <v>2</v>
      </c>
      <c r="K262" t="s">
        <v>301</v>
      </c>
      <c r="L262">
        <v>1</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1</v>
      </c>
      <c r="AO262">
        <v>0</v>
      </c>
      <c r="AP262">
        <v>0</v>
      </c>
      <c r="BA262" t="s">
        <v>1378</v>
      </c>
    </row>
    <row r="263" spans="1:53" x14ac:dyDescent="0.3">
      <c r="A263" t="s">
        <v>312</v>
      </c>
      <c r="B263" t="s">
        <v>1385</v>
      </c>
      <c r="C263" t="s">
        <v>228</v>
      </c>
      <c r="D263">
        <v>0.20499982006089523</v>
      </c>
      <c r="E263">
        <v>0</v>
      </c>
      <c r="F263">
        <v>0.8</v>
      </c>
      <c r="G263">
        <v>2</v>
      </c>
      <c r="H263">
        <v>0</v>
      </c>
      <c r="I263">
        <v>0</v>
      </c>
      <c r="J263" s="168">
        <v>2</v>
      </c>
      <c r="K263" t="s">
        <v>301</v>
      </c>
      <c r="L263">
        <v>1</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1</v>
      </c>
      <c r="AN263">
        <v>1</v>
      </c>
      <c r="AO263">
        <v>0</v>
      </c>
      <c r="AP263">
        <v>0</v>
      </c>
      <c r="BA263" t="s">
        <v>1386</v>
      </c>
    </row>
    <row r="264" spans="1:53" x14ac:dyDescent="0.3">
      <c r="A264" t="s">
        <v>312</v>
      </c>
      <c r="B264" t="s">
        <v>1395</v>
      </c>
      <c r="C264" t="s">
        <v>228</v>
      </c>
      <c r="D264">
        <v>0.28410548842463429</v>
      </c>
      <c r="E264">
        <v>0</v>
      </c>
      <c r="F264">
        <v>0.8</v>
      </c>
      <c r="G264">
        <v>2</v>
      </c>
      <c r="H264">
        <v>0</v>
      </c>
      <c r="I264">
        <v>0</v>
      </c>
      <c r="J264" s="168">
        <v>2</v>
      </c>
      <c r="K264" t="s">
        <v>301</v>
      </c>
      <c r="L264">
        <v>1</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v>
      </c>
      <c r="AN264">
        <v>1</v>
      </c>
      <c r="AO264">
        <v>0</v>
      </c>
      <c r="AP264">
        <v>0</v>
      </c>
      <c r="BA264" t="s">
        <v>1396</v>
      </c>
    </row>
    <row r="265" spans="1:53" x14ac:dyDescent="0.3">
      <c r="A265" t="s">
        <v>317</v>
      </c>
      <c r="B265" t="s">
        <v>1406</v>
      </c>
      <c r="C265" t="s">
        <v>228</v>
      </c>
      <c r="D265">
        <v>1.8145863694883726</v>
      </c>
      <c r="E265">
        <v>0.10000000000000053</v>
      </c>
      <c r="F265">
        <v>0.6</v>
      </c>
      <c r="G265">
        <v>2.35</v>
      </c>
      <c r="H265">
        <v>0.36</v>
      </c>
      <c r="I265">
        <v>2.1100000000000003</v>
      </c>
      <c r="J265">
        <v>0</v>
      </c>
      <c r="K265" t="s">
        <v>318</v>
      </c>
      <c r="L265">
        <v>1</v>
      </c>
      <c r="M265">
        <v>0.5</v>
      </c>
      <c r="N265">
        <v>0</v>
      </c>
      <c r="O265">
        <v>0</v>
      </c>
      <c r="P265">
        <v>0</v>
      </c>
      <c r="Q265">
        <v>0</v>
      </c>
      <c r="R265">
        <v>0</v>
      </c>
      <c r="S265">
        <v>0</v>
      </c>
      <c r="T265">
        <v>0</v>
      </c>
      <c r="U265">
        <v>0</v>
      </c>
      <c r="V265">
        <v>0.9</v>
      </c>
      <c r="W265">
        <v>0.04</v>
      </c>
      <c r="X265" s="168">
        <v>0.1</v>
      </c>
      <c r="Y265">
        <v>0.04</v>
      </c>
      <c r="Z265">
        <v>0.04</v>
      </c>
      <c r="AA265">
        <v>18</v>
      </c>
      <c r="AB265">
        <v>0</v>
      </c>
      <c r="AC265">
        <v>0</v>
      </c>
      <c r="AD265">
        <v>0</v>
      </c>
      <c r="AE265">
        <v>0</v>
      </c>
      <c r="AF265">
        <v>0</v>
      </c>
      <c r="AG265">
        <v>0</v>
      </c>
      <c r="AH265">
        <v>0</v>
      </c>
      <c r="AI265">
        <v>0</v>
      </c>
      <c r="AJ265">
        <v>0</v>
      </c>
      <c r="AK265">
        <v>0</v>
      </c>
      <c r="AL265">
        <v>0</v>
      </c>
      <c r="AM265">
        <v>12</v>
      </c>
      <c r="AN265">
        <v>1</v>
      </c>
      <c r="AO265" s="168">
        <v>0.65</v>
      </c>
      <c r="AP265" s="168">
        <v>0.65</v>
      </c>
      <c r="AQ265" s="168"/>
      <c r="AR265" s="168"/>
      <c r="AS265" s="168"/>
      <c r="AT265" s="168"/>
      <c r="AU265" s="168"/>
      <c r="AV265" s="168"/>
      <c r="AW265" s="168"/>
      <c r="AX265" s="168"/>
      <c r="AY265" s="168"/>
      <c r="AZ265" s="168"/>
      <c r="BA265" t="s">
        <v>1407</v>
      </c>
    </row>
    <row r="266" spans="1:53" x14ac:dyDescent="0.3">
      <c r="A266" t="s">
        <v>317</v>
      </c>
      <c r="B266" t="s">
        <v>1406</v>
      </c>
      <c r="C266" t="s">
        <v>228</v>
      </c>
      <c r="D266">
        <v>1.8145863694883726</v>
      </c>
      <c r="E266">
        <v>0.10000000000000053</v>
      </c>
      <c r="F266">
        <v>0.6</v>
      </c>
      <c r="G266">
        <v>2.35</v>
      </c>
      <c r="H266">
        <v>0.36</v>
      </c>
      <c r="I266">
        <v>2.1100000000000003</v>
      </c>
      <c r="J266">
        <v>0</v>
      </c>
      <c r="K266" t="s">
        <v>318</v>
      </c>
      <c r="L266">
        <v>1</v>
      </c>
      <c r="M266">
        <v>0.5</v>
      </c>
      <c r="N266">
        <v>0</v>
      </c>
      <c r="O266">
        <v>0</v>
      </c>
      <c r="P266">
        <v>0</v>
      </c>
      <c r="Q266">
        <v>0</v>
      </c>
      <c r="R266">
        <v>0</v>
      </c>
      <c r="S266">
        <v>0</v>
      </c>
      <c r="T266">
        <v>0</v>
      </c>
      <c r="U266">
        <v>0</v>
      </c>
      <c r="V266">
        <v>0.9</v>
      </c>
      <c r="W266">
        <v>0.04</v>
      </c>
      <c r="X266" s="168">
        <v>0.1</v>
      </c>
      <c r="Y266">
        <v>0.04</v>
      </c>
      <c r="Z266">
        <v>0.04</v>
      </c>
      <c r="AA266">
        <v>18</v>
      </c>
      <c r="AB266">
        <v>0</v>
      </c>
      <c r="AC266">
        <v>0</v>
      </c>
      <c r="AD266">
        <v>0</v>
      </c>
      <c r="AE266">
        <v>0</v>
      </c>
      <c r="AF266">
        <v>0</v>
      </c>
      <c r="AG266">
        <v>0</v>
      </c>
      <c r="AH266">
        <v>0</v>
      </c>
      <c r="AI266">
        <v>0</v>
      </c>
      <c r="AJ266">
        <v>0</v>
      </c>
      <c r="AK266">
        <v>0</v>
      </c>
      <c r="AL266">
        <v>0</v>
      </c>
      <c r="AM266">
        <v>1</v>
      </c>
      <c r="AN266">
        <v>2</v>
      </c>
      <c r="AO266" s="168">
        <v>0.65</v>
      </c>
      <c r="AP266" s="168">
        <v>0.65</v>
      </c>
      <c r="AQ266" s="168">
        <v>0.65</v>
      </c>
      <c r="AR266" s="168">
        <v>0.65</v>
      </c>
      <c r="AS266" s="168">
        <v>0.75</v>
      </c>
      <c r="AT266" s="168">
        <v>0.75</v>
      </c>
      <c r="AU266" s="168">
        <v>0.75</v>
      </c>
      <c r="AV266" s="168">
        <v>0.75</v>
      </c>
      <c r="AW266" s="168">
        <v>0.75</v>
      </c>
      <c r="AX266" s="168">
        <v>0.65</v>
      </c>
      <c r="AY266" s="168">
        <v>0.65</v>
      </c>
      <c r="AZ266" s="168">
        <v>0.65</v>
      </c>
      <c r="BA266" t="s">
        <v>1407</v>
      </c>
    </row>
    <row r="267" spans="1:53" x14ac:dyDescent="0.3">
      <c r="A267" t="s">
        <v>312</v>
      </c>
      <c r="B267" t="s">
        <v>1408</v>
      </c>
      <c r="C267" t="s">
        <v>335</v>
      </c>
      <c r="D267">
        <v>1.5031118469445313</v>
      </c>
      <c r="E267">
        <v>0</v>
      </c>
      <c r="F267">
        <v>0.8</v>
      </c>
      <c r="G267">
        <v>2</v>
      </c>
      <c r="H267">
        <v>0</v>
      </c>
      <c r="I267">
        <v>0</v>
      </c>
      <c r="J267" s="168">
        <v>2</v>
      </c>
      <c r="K267" t="s">
        <v>301</v>
      </c>
      <c r="L267">
        <v>1</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1</v>
      </c>
      <c r="AN267">
        <v>1</v>
      </c>
      <c r="AO267">
        <v>0</v>
      </c>
      <c r="AP267">
        <v>0</v>
      </c>
      <c r="BA267" t="s">
        <v>1409</v>
      </c>
    </row>
    <row r="268" spans="1:53" x14ac:dyDescent="0.3">
      <c r="A268" t="s">
        <v>312</v>
      </c>
      <c r="B268" t="s">
        <v>1415</v>
      </c>
      <c r="C268" t="s">
        <v>228</v>
      </c>
      <c r="D268">
        <v>0.75102908287562331</v>
      </c>
      <c r="E268">
        <v>0</v>
      </c>
      <c r="F268">
        <v>0.8</v>
      </c>
      <c r="G268">
        <v>2</v>
      </c>
      <c r="H268">
        <v>0</v>
      </c>
      <c r="I268">
        <v>0</v>
      </c>
      <c r="J268" s="168">
        <v>2</v>
      </c>
      <c r="K268" t="s">
        <v>301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1</v>
      </c>
      <c r="AN268">
        <v>1</v>
      </c>
      <c r="AO268">
        <v>0</v>
      </c>
      <c r="AP268">
        <v>0</v>
      </c>
      <c r="BA268" t="s">
        <v>1416</v>
      </c>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03"/>
  <sheetViews>
    <sheetView topLeftCell="I1" zoomScale="85" zoomScaleNormal="85" workbookViewId="0">
      <selection activeCell="J27" sqref="J27"/>
    </sheetView>
  </sheetViews>
  <sheetFormatPr baseColWidth="10" defaultColWidth="9.109375" defaultRowHeight="14.4" x14ac:dyDescent="0.3"/>
  <cols>
    <col min="1" max="1" width="3" bestFit="1" customWidth="1"/>
    <col min="2" max="2" width="15.5546875" bestFit="1" customWidth="1"/>
    <col min="3" max="3" width="45.33203125" bestFit="1" customWidth="1"/>
    <col min="4" max="6" width="8.6640625" style="168" customWidth="1"/>
    <col min="7" max="7" width="8.6640625" customWidth="1"/>
    <col min="8" max="8" width="15.33203125" bestFit="1" customWidth="1"/>
    <col min="9" max="9" width="20.6640625" bestFit="1" customWidth="1"/>
    <col min="10" max="10" width="29.33203125" bestFit="1" customWidth="1"/>
    <col min="11" max="11" width="16.44140625" customWidth="1"/>
    <col min="13" max="13" width="20.88671875" customWidth="1"/>
    <col min="14" max="14" width="17.44140625" customWidth="1"/>
    <col min="16" max="16" width="11.33203125" customWidth="1"/>
  </cols>
  <sheetData>
    <row r="1" spans="1:21" s="168" customFormat="1" ht="22.8" x14ac:dyDescent="0.4">
      <c r="A1" s="221" t="s">
        <v>0</v>
      </c>
      <c r="B1" s="221"/>
      <c r="C1" s="221"/>
      <c r="D1" s="221"/>
      <c r="E1" s="221"/>
      <c r="F1" s="221"/>
      <c r="G1" s="221"/>
      <c r="H1" s="221"/>
      <c r="I1" s="221"/>
      <c r="J1" s="221"/>
      <c r="K1" s="221"/>
      <c r="L1" s="210"/>
      <c r="M1" s="221" t="s">
        <v>1515</v>
      </c>
      <c r="N1" s="221"/>
      <c r="O1" s="221"/>
      <c r="P1" s="221"/>
      <c r="Q1" s="210"/>
      <c r="R1" s="210"/>
      <c r="S1" s="210"/>
      <c r="T1" s="210"/>
      <c r="U1" s="210"/>
    </row>
    <row r="2" spans="1:21" s="168" customFormat="1" x14ac:dyDescent="0.3"/>
    <row r="3" spans="1:21" x14ac:dyDescent="0.3">
      <c r="B3" s="27" t="s">
        <v>12</v>
      </c>
      <c r="C3" s="207" t="s">
        <v>316</v>
      </c>
      <c r="G3" s="168"/>
      <c r="H3" s="168"/>
      <c r="J3" s="25" t="s">
        <v>1473</v>
      </c>
      <c r="K3" s="25" t="s">
        <v>61</v>
      </c>
      <c r="M3" s="27" t="s">
        <v>12</v>
      </c>
      <c r="N3" s="207" t="s">
        <v>318</v>
      </c>
      <c r="O3" s="168"/>
      <c r="P3" s="168"/>
      <c r="Q3" s="22"/>
      <c r="R3" s="22"/>
      <c r="S3" s="211"/>
      <c r="T3" s="211"/>
      <c r="U3" s="209"/>
    </row>
    <row r="4" spans="1:21" x14ac:dyDescent="0.3">
      <c r="B4" s="25" t="s">
        <v>1474</v>
      </c>
      <c r="C4" s="25" t="s">
        <v>1475</v>
      </c>
      <c r="D4" s="25" t="s">
        <v>50</v>
      </c>
      <c r="E4" s="25" t="s">
        <v>1478</v>
      </c>
      <c r="F4" s="25" t="s">
        <v>1479</v>
      </c>
      <c r="G4" s="25" t="s">
        <v>1480</v>
      </c>
      <c r="H4" s="25" t="s">
        <v>1477</v>
      </c>
      <c r="I4" s="25" t="s">
        <v>1476</v>
      </c>
      <c r="J4" s="213">
        <v>20</v>
      </c>
      <c r="K4" s="213">
        <v>50</v>
      </c>
      <c r="M4" s="25" t="s">
        <v>1506</v>
      </c>
      <c r="N4" s="25" t="s">
        <v>1507</v>
      </c>
      <c r="O4" s="25" t="s">
        <v>1508</v>
      </c>
      <c r="P4" s="25" t="s">
        <v>1509</v>
      </c>
      <c r="Q4" s="211"/>
      <c r="R4" s="211"/>
      <c r="S4" s="211"/>
      <c r="T4" s="211"/>
      <c r="U4" s="209"/>
    </row>
    <row r="5" spans="1:21" x14ac:dyDescent="0.3">
      <c r="A5" s="25">
        <v>1</v>
      </c>
      <c r="B5" s="2" t="s">
        <v>1481</v>
      </c>
      <c r="C5" s="30" t="s">
        <v>1485</v>
      </c>
      <c r="D5" s="30">
        <v>0.01</v>
      </c>
      <c r="E5" s="30"/>
      <c r="F5" s="30"/>
      <c r="G5" s="2"/>
      <c r="H5" s="2">
        <v>0</v>
      </c>
      <c r="I5" s="2">
        <v>6</v>
      </c>
      <c r="J5" s="30">
        <v>19</v>
      </c>
      <c r="K5" s="30">
        <v>55</v>
      </c>
      <c r="M5" s="30">
        <v>4.0000000000000001E-3</v>
      </c>
      <c r="N5" s="30">
        <v>756</v>
      </c>
      <c r="O5" s="30">
        <v>2500</v>
      </c>
      <c r="P5" s="30">
        <v>0.76</v>
      </c>
      <c r="Q5" s="22"/>
      <c r="R5" s="22"/>
      <c r="S5" s="22"/>
      <c r="T5" s="22"/>
      <c r="U5" s="209"/>
    </row>
    <row r="6" spans="1:21" x14ac:dyDescent="0.3">
      <c r="A6" s="25">
        <v>2</v>
      </c>
      <c r="B6" s="2" t="s">
        <v>1482</v>
      </c>
      <c r="C6" s="30" t="s">
        <v>1486</v>
      </c>
      <c r="D6" s="30">
        <v>0.2</v>
      </c>
      <c r="E6" s="30"/>
      <c r="F6" s="30"/>
      <c r="G6" s="2"/>
      <c r="H6" s="2">
        <v>2</v>
      </c>
      <c r="I6" s="208">
        <v>4</v>
      </c>
      <c r="J6" s="30">
        <v>18</v>
      </c>
      <c r="K6" s="30">
        <v>56</v>
      </c>
      <c r="L6" s="209"/>
      <c r="M6" s="30">
        <v>4.0000000000000001E-3</v>
      </c>
      <c r="N6" s="30">
        <v>756</v>
      </c>
      <c r="O6" s="30">
        <v>2500</v>
      </c>
      <c r="P6" s="30">
        <v>0.76</v>
      </c>
      <c r="Q6" s="22"/>
      <c r="R6" s="22"/>
      <c r="S6" s="22"/>
      <c r="T6" s="22"/>
      <c r="U6" s="209"/>
    </row>
    <row r="7" spans="1:21" x14ac:dyDescent="0.3">
      <c r="A7" s="25">
        <v>3</v>
      </c>
      <c r="B7" s="2" t="s">
        <v>1483</v>
      </c>
      <c r="C7" s="2" t="s">
        <v>1487</v>
      </c>
      <c r="D7" s="30">
        <v>0.22</v>
      </c>
      <c r="E7" s="30"/>
      <c r="F7" s="30"/>
      <c r="G7" s="2"/>
      <c r="H7" s="2">
        <v>2</v>
      </c>
      <c r="I7" s="208">
        <v>2</v>
      </c>
      <c r="J7" s="30">
        <v>15</v>
      </c>
      <c r="K7" s="30">
        <v>57</v>
      </c>
      <c r="L7" s="209"/>
      <c r="M7" s="30">
        <v>4.0000000000000001E-3</v>
      </c>
      <c r="N7" s="30">
        <v>756</v>
      </c>
      <c r="O7" s="30">
        <v>2500</v>
      </c>
      <c r="P7" s="30">
        <v>0.76</v>
      </c>
      <c r="Q7" s="22"/>
      <c r="R7" s="22"/>
      <c r="S7" s="22"/>
      <c r="T7" s="22"/>
      <c r="U7" s="209"/>
    </row>
    <row r="8" spans="1:21" x14ac:dyDescent="0.3">
      <c r="A8" s="25">
        <v>4</v>
      </c>
      <c r="B8" s="2" t="s">
        <v>1484</v>
      </c>
      <c r="C8" s="2" t="s">
        <v>1488</v>
      </c>
      <c r="D8" s="30">
        <v>0.01</v>
      </c>
      <c r="E8" s="30"/>
      <c r="F8" s="30"/>
      <c r="G8" s="2"/>
      <c r="H8" s="2">
        <v>0</v>
      </c>
      <c r="I8" s="208">
        <v>2</v>
      </c>
      <c r="J8" s="30">
        <v>12</v>
      </c>
      <c r="K8" s="30">
        <v>60</v>
      </c>
      <c r="L8" s="209"/>
      <c r="M8" s="30"/>
      <c r="N8" s="30"/>
      <c r="O8" s="30"/>
      <c r="P8" s="30"/>
      <c r="Q8" s="22"/>
      <c r="R8" s="22"/>
      <c r="S8" s="22"/>
      <c r="T8" s="22"/>
      <c r="U8" s="209"/>
    </row>
    <row r="9" spans="1:21" x14ac:dyDescent="0.3">
      <c r="A9" s="25">
        <v>5</v>
      </c>
      <c r="B9" s="2"/>
      <c r="C9" s="2"/>
      <c r="D9" s="30"/>
      <c r="E9" s="30"/>
      <c r="F9" s="30"/>
      <c r="G9" s="2"/>
      <c r="H9" s="2"/>
      <c r="I9" s="208"/>
      <c r="J9" s="30"/>
      <c r="K9" s="30"/>
      <c r="L9" s="209"/>
      <c r="M9" s="30"/>
      <c r="N9" s="30"/>
      <c r="O9" s="30"/>
      <c r="P9" s="30"/>
      <c r="Q9" s="22"/>
      <c r="R9" s="22"/>
      <c r="S9" s="22"/>
      <c r="T9" s="22"/>
      <c r="U9" s="209"/>
    </row>
    <row r="10" spans="1:21" x14ac:dyDescent="0.3">
      <c r="A10" s="25">
        <v>6</v>
      </c>
      <c r="B10" s="2"/>
      <c r="C10" s="2"/>
      <c r="D10" s="30"/>
      <c r="E10" s="30"/>
      <c r="F10" s="30"/>
      <c r="G10" s="2"/>
      <c r="H10" s="2"/>
      <c r="I10" s="208"/>
      <c r="J10" s="30"/>
      <c r="K10" s="30"/>
      <c r="L10" s="209"/>
      <c r="M10" s="30"/>
      <c r="N10" s="30"/>
      <c r="O10" s="30"/>
      <c r="P10" s="30"/>
      <c r="Q10" s="22"/>
      <c r="R10" s="22"/>
      <c r="S10" s="22"/>
      <c r="T10" s="22"/>
      <c r="U10" s="209"/>
    </row>
    <row r="11" spans="1:21" s="168" customFormat="1" x14ac:dyDescent="0.3">
      <c r="A11" s="25">
        <v>7</v>
      </c>
      <c r="B11" s="30"/>
      <c r="C11" s="30"/>
      <c r="D11" s="30"/>
      <c r="E11" s="30"/>
      <c r="F11" s="30"/>
      <c r="G11" s="30"/>
      <c r="H11" s="30"/>
      <c r="I11" s="208"/>
      <c r="J11" s="30"/>
      <c r="K11" s="30"/>
      <c r="L11" s="209"/>
      <c r="M11" s="30"/>
      <c r="N11" s="30"/>
      <c r="O11" s="30"/>
      <c r="P11" s="30"/>
      <c r="Q11" s="22"/>
      <c r="R11" s="22"/>
      <c r="S11" s="22"/>
      <c r="T11" s="22"/>
      <c r="U11" s="209"/>
    </row>
    <row r="12" spans="1:21" s="168" customFormat="1" x14ac:dyDescent="0.3">
      <c r="A12" s="25">
        <v>8</v>
      </c>
      <c r="B12" s="30"/>
      <c r="C12" s="30"/>
      <c r="D12" s="30"/>
      <c r="E12" s="30"/>
      <c r="F12" s="30"/>
      <c r="G12" s="30"/>
      <c r="H12" s="30"/>
      <c r="I12" s="208"/>
      <c r="J12" s="30"/>
      <c r="K12" s="30"/>
      <c r="L12" s="209"/>
      <c r="M12" s="30"/>
      <c r="N12" s="30"/>
      <c r="O12" s="30"/>
      <c r="P12" s="30"/>
      <c r="Q12" s="22"/>
      <c r="R12" s="22"/>
      <c r="S12" s="22"/>
      <c r="T12" s="22"/>
      <c r="U12" s="209"/>
    </row>
    <row r="13" spans="1:21" x14ac:dyDescent="0.3">
      <c r="A13" s="25">
        <v>9</v>
      </c>
      <c r="B13" s="2"/>
      <c r="C13" s="2"/>
      <c r="D13" s="30"/>
      <c r="E13" s="30"/>
      <c r="F13" s="30"/>
      <c r="G13" s="2"/>
      <c r="H13" s="2"/>
      <c r="I13" s="208"/>
      <c r="J13" s="30"/>
      <c r="K13" s="30"/>
      <c r="L13" s="209"/>
      <c r="M13" s="212" t="s">
        <v>1510</v>
      </c>
      <c r="N13" s="30">
        <v>0.53</v>
      </c>
      <c r="O13" s="30"/>
      <c r="P13" s="30"/>
      <c r="Q13" s="22"/>
      <c r="R13" s="22"/>
      <c r="S13" s="22"/>
      <c r="T13" s="22"/>
      <c r="U13" s="209"/>
    </row>
    <row r="14" spans="1:21" x14ac:dyDescent="0.3">
      <c r="A14" s="25">
        <v>10</v>
      </c>
      <c r="B14" s="2"/>
      <c r="C14" s="2"/>
      <c r="D14" s="30"/>
      <c r="E14" s="30"/>
      <c r="F14" s="30"/>
      <c r="G14" s="2"/>
      <c r="H14" s="2"/>
      <c r="I14" s="208"/>
      <c r="J14" s="30"/>
      <c r="K14" s="30"/>
      <c r="L14" s="209"/>
      <c r="M14" s="212" t="s">
        <v>1511</v>
      </c>
      <c r="N14" s="30">
        <v>1</v>
      </c>
      <c r="O14" s="30"/>
      <c r="P14" s="30"/>
      <c r="Q14" s="22"/>
      <c r="R14" s="22"/>
      <c r="S14" s="22"/>
      <c r="T14" s="22"/>
      <c r="U14" s="209"/>
    </row>
    <row r="15" spans="1:21" x14ac:dyDescent="0.3">
      <c r="B15" s="25" t="s">
        <v>51</v>
      </c>
      <c r="C15" s="2">
        <v>0</v>
      </c>
      <c r="J15" s="209"/>
      <c r="K15" s="209"/>
      <c r="L15" s="209"/>
      <c r="M15" s="25" t="s">
        <v>1512</v>
      </c>
      <c r="N15" s="30">
        <v>0.04</v>
      </c>
      <c r="O15" s="168"/>
      <c r="P15" s="168"/>
      <c r="Q15" s="209"/>
      <c r="R15" s="209"/>
      <c r="S15" s="209"/>
      <c r="T15" s="209"/>
      <c r="U15" s="209"/>
    </row>
    <row r="16" spans="1:21" x14ac:dyDescent="0.3">
      <c r="B16" s="25" t="s">
        <v>52</v>
      </c>
      <c r="C16" s="2">
        <v>0</v>
      </c>
      <c r="J16" s="209"/>
      <c r="K16" s="209"/>
      <c r="L16" s="209"/>
      <c r="M16" s="25" t="s">
        <v>1513</v>
      </c>
      <c r="N16" s="30">
        <v>0.5</v>
      </c>
      <c r="O16" s="168"/>
      <c r="P16" s="168"/>
      <c r="Q16" s="168"/>
      <c r="R16" s="168"/>
      <c r="S16" s="209"/>
      <c r="T16" s="209"/>
    </row>
    <row r="17" spans="1:20" x14ac:dyDescent="0.3">
      <c r="B17" s="25" t="s">
        <v>53</v>
      </c>
      <c r="C17" s="2">
        <v>0</v>
      </c>
      <c r="M17" s="25" t="s">
        <v>1514</v>
      </c>
      <c r="N17" s="30">
        <v>0.5</v>
      </c>
      <c r="O17" s="168"/>
      <c r="P17" s="168"/>
      <c r="Q17" s="168"/>
      <c r="R17" s="168"/>
      <c r="S17" s="168"/>
      <c r="T17" s="168"/>
    </row>
    <row r="18" spans="1:20" x14ac:dyDescent="0.3">
      <c r="B18" s="26" t="s">
        <v>54</v>
      </c>
      <c r="C18" s="2">
        <v>0.94</v>
      </c>
      <c r="M18" s="26" t="s">
        <v>54</v>
      </c>
      <c r="N18" s="30">
        <v>0.94</v>
      </c>
      <c r="O18" s="168"/>
      <c r="P18" s="168"/>
      <c r="Q18" s="168"/>
      <c r="R18" s="168"/>
      <c r="S18" s="168"/>
      <c r="T18" s="168"/>
    </row>
    <row r="19" spans="1:20" x14ac:dyDescent="0.3">
      <c r="B19" s="26" t="s">
        <v>55</v>
      </c>
      <c r="C19" s="2">
        <v>0.94</v>
      </c>
      <c r="M19" s="26" t="s">
        <v>55</v>
      </c>
      <c r="N19" s="30">
        <v>0.94</v>
      </c>
      <c r="O19" s="168"/>
      <c r="P19" s="168"/>
      <c r="Q19" s="168"/>
      <c r="R19" s="168"/>
      <c r="S19" s="168"/>
      <c r="T19" s="168"/>
    </row>
    <row r="20" spans="1:20" x14ac:dyDescent="0.3">
      <c r="B20" s="26" t="s">
        <v>56</v>
      </c>
      <c r="C20" s="2">
        <v>0.65</v>
      </c>
      <c r="M20" s="26" t="s">
        <v>56</v>
      </c>
      <c r="N20" s="30">
        <v>0.65</v>
      </c>
      <c r="O20" s="168"/>
      <c r="P20" s="168"/>
      <c r="Q20" s="168"/>
      <c r="R20" s="168"/>
      <c r="S20" s="168"/>
      <c r="T20" s="168"/>
    </row>
    <row r="21" spans="1:20" x14ac:dyDescent="0.3">
      <c r="A21" s="168"/>
      <c r="B21" s="168"/>
      <c r="C21" s="168"/>
      <c r="G21" s="168"/>
      <c r="H21" s="168"/>
      <c r="I21" s="168"/>
      <c r="J21" s="168"/>
      <c r="K21" s="168"/>
    </row>
    <row r="22" spans="1:20" x14ac:dyDescent="0.3">
      <c r="A22" s="168"/>
      <c r="B22" s="27" t="s">
        <v>12</v>
      </c>
      <c r="C22" s="207" t="s">
        <v>485</v>
      </c>
      <c r="G22" s="168"/>
      <c r="H22" s="168"/>
      <c r="I22" s="168"/>
      <c r="J22" s="25" t="s">
        <v>1473</v>
      </c>
      <c r="K22" s="25" t="s">
        <v>61</v>
      </c>
      <c r="M22" s="27" t="s">
        <v>12</v>
      </c>
      <c r="N22" s="207"/>
      <c r="O22" s="168"/>
      <c r="P22" s="168"/>
    </row>
    <row r="23" spans="1:20" x14ac:dyDescent="0.3">
      <c r="A23" s="168"/>
      <c r="B23" s="25" t="s">
        <v>1474</v>
      </c>
      <c r="C23" s="25" t="s">
        <v>1475</v>
      </c>
      <c r="D23" s="25" t="s">
        <v>50</v>
      </c>
      <c r="E23" s="25" t="s">
        <v>1478</v>
      </c>
      <c r="F23" s="25" t="s">
        <v>1479</v>
      </c>
      <c r="G23" s="25" t="s">
        <v>1480</v>
      </c>
      <c r="H23" s="25" t="s">
        <v>1477</v>
      </c>
      <c r="I23" s="25" t="s">
        <v>1476</v>
      </c>
      <c r="J23" s="213">
        <v>15</v>
      </c>
      <c r="K23" s="213">
        <v>50</v>
      </c>
      <c r="M23" s="25" t="s">
        <v>1506</v>
      </c>
      <c r="N23" s="25" t="s">
        <v>1507</v>
      </c>
      <c r="O23" s="25" t="s">
        <v>1508</v>
      </c>
      <c r="P23" s="25" t="s">
        <v>1509</v>
      </c>
    </row>
    <row r="24" spans="1:20" x14ac:dyDescent="0.3">
      <c r="A24" s="25">
        <v>1</v>
      </c>
      <c r="B24" s="30" t="s">
        <v>1481</v>
      </c>
      <c r="C24" s="30" t="s">
        <v>1485</v>
      </c>
      <c r="D24" s="30">
        <v>1.4999999999999999E-2</v>
      </c>
      <c r="E24" s="30"/>
      <c r="F24" s="30"/>
      <c r="G24" s="30"/>
      <c r="H24" s="30">
        <v>0</v>
      </c>
      <c r="I24" s="30">
        <v>6</v>
      </c>
      <c r="J24" s="213">
        <v>18</v>
      </c>
      <c r="K24" s="213">
        <v>55</v>
      </c>
      <c r="M24" s="30"/>
      <c r="N24" s="30"/>
      <c r="O24" s="30"/>
      <c r="P24" s="30"/>
    </row>
    <row r="25" spans="1:20" x14ac:dyDescent="0.3">
      <c r="A25" s="25">
        <v>2</v>
      </c>
      <c r="B25" s="30" t="s">
        <v>1482</v>
      </c>
      <c r="C25" s="30" t="s">
        <v>1490</v>
      </c>
      <c r="D25" s="30">
        <v>0.2</v>
      </c>
      <c r="E25" s="30"/>
      <c r="F25" s="30"/>
      <c r="G25" s="30"/>
      <c r="H25" s="30">
        <v>2</v>
      </c>
      <c r="I25" s="208">
        <v>4</v>
      </c>
      <c r="J25" s="30">
        <v>19</v>
      </c>
      <c r="K25" s="30">
        <v>56</v>
      </c>
      <c r="M25" s="30"/>
      <c r="N25" s="30"/>
      <c r="O25" s="30"/>
      <c r="P25" s="30"/>
    </row>
    <row r="26" spans="1:20" x14ac:dyDescent="0.3">
      <c r="A26" s="25">
        <v>3</v>
      </c>
      <c r="B26" s="30" t="s">
        <v>1489</v>
      </c>
      <c r="C26" s="30" t="s">
        <v>1491</v>
      </c>
      <c r="D26" s="30">
        <v>0.28000000000000003</v>
      </c>
      <c r="E26" s="30"/>
      <c r="F26" s="30"/>
      <c r="G26" s="30"/>
      <c r="H26" s="30">
        <v>2</v>
      </c>
      <c r="I26" s="208">
        <v>2</v>
      </c>
      <c r="J26" s="30">
        <v>20</v>
      </c>
      <c r="K26" s="30">
        <v>57</v>
      </c>
      <c r="M26" s="30"/>
      <c r="N26" s="30"/>
      <c r="O26" s="30"/>
      <c r="P26" s="30"/>
    </row>
    <row r="27" spans="1:20" x14ac:dyDescent="0.3">
      <c r="A27" s="25">
        <v>4</v>
      </c>
      <c r="B27" s="30"/>
      <c r="C27" s="30"/>
      <c r="D27" s="30"/>
      <c r="E27" s="30"/>
      <c r="F27" s="30"/>
      <c r="G27" s="30"/>
      <c r="H27" s="30"/>
      <c r="I27" s="208"/>
      <c r="J27" s="30"/>
      <c r="K27" s="30"/>
      <c r="M27" s="30"/>
      <c r="N27" s="30"/>
      <c r="O27" s="30"/>
      <c r="P27" s="30"/>
    </row>
    <row r="28" spans="1:20" x14ac:dyDescent="0.3">
      <c r="A28" s="25">
        <v>5</v>
      </c>
      <c r="B28" s="30"/>
      <c r="C28" s="30"/>
      <c r="D28" s="30"/>
      <c r="E28" s="30"/>
      <c r="F28" s="30"/>
      <c r="G28" s="30"/>
      <c r="H28" s="30"/>
      <c r="I28" s="208"/>
      <c r="J28" s="30"/>
      <c r="K28" s="30"/>
      <c r="M28" s="30"/>
      <c r="N28" s="30"/>
      <c r="O28" s="30"/>
      <c r="P28" s="30"/>
    </row>
    <row r="29" spans="1:20" x14ac:dyDescent="0.3">
      <c r="A29" s="25">
        <v>6</v>
      </c>
      <c r="B29" s="30"/>
      <c r="C29" s="30"/>
      <c r="D29" s="30"/>
      <c r="E29" s="30"/>
      <c r="F29" s="30"/>
      <c r="G29" s="30"/>
      <c r="H29" s="30"/>
      <c r="I29" s="208"/>
      <c r="J29" s="30"/>
      <c r="K29" s="30"/>
      <c r="M29" s="30"/>
      <c r="N29" s="30"/>
      <c r="O29" s="30"/>
      <c r="P29" s="30"/>
    </row>
    <row r="30" spans="1:20" x14ac:dyDescent="0.3">
      <c r="A30" s="25">
        <v>7</v>
      </c>
      <c r="B30" s="30"/>
      <c r="C30" s="30"/>
      <c r="D30" s="30"/>
      <c r="E30" s="30"/>
      <c r="F30" s="30"/>
      <c r="G30" s="30"/>
      <c r="H30" s="30"/>
      <c r="I30" s="208"/>
      <c r="J30" s="30"/>
      <c r="K30" s="30"/>
      <c r="M30" s="30"/>
      <c r="N30" s="30"/>
      <c r="O30" s="30"/>
      <c r="P30" s="30"/>
    </row>
    <row r="31" spans="1:20" x14ac:dyDescent="0.3">
      <c r="A31" s="25">
        <v>8</v>
      </c>
      <c r="B31" s="30"/>
      <c r="C31" s="30"/>
      <c r="D31" s="30"/>
      <c r="E31" s="30"/>
      <c r="F31" s="30"/>
      <c r="G31" s="30"/>
      <c r="H31" s="30"/>
      <c r="I31" s="208"/>
      <c r="J31" s="30"/>
      <c r="K31" s="30"/>
      <c r="M31" s="30"/>
      <c r="N31" s="30"/>
      <c r="O31" s="30"/>
      <c r="P31" s="30"/>
    </row>
    <row r="32" spans="1:20" x14ac:dyDescent="0.3">
      <c r="A32" s="25">
        <v>9</v>
      </c>
      <c r="B32" s="30"/>
      <c r="C32" s="30"/>
      <c r="D32" s="30"/>
      <c r="E32" s="30"/>
      <c r="F32" s="30"/>
      <c r="G32" s="30"/>
      <c r="H32" s="30"/>
      <c r="I32" s="208"/>
      <c r="J32" s="30"/>
      <c r="K32" s="30"/>
      <c r="M32" s="212" t="s">
        <v>1510</v>
      </c>
      <c r="N32" s="30"/>
      <c r="O32" s="30"/>
      <c r="P32" s="30"/>
    </row>
    <row r="33" spans="1:16" x14ac:dyDescent="0.3">
      <c r="A33" s="25">
        <v>10</v>
      </c>
      <c r="B33" s="30"/>
      <c r="C33" s="30"/>
      <c r="D33" s="30"/>
      <c r="E33" s="30"/>
      <c r="F33" s="30"/>
      <c r="G33" s="30"/>
      <c r="H33" s="30"/>
      <c r="I33" s="208"/>
      <c r="J33" s="30"/>
      <c r="K33" s="30"/>
      <c r="M33" s="212" t="s">
        <v>1511</v>
      </c>
      <c r="N33" s="30"/>
      <c r="O33" s="30"/>
      <c r="P33" s="30"/>
    </row>
    <row r="34" spans="1:16" x14ac:dyDescent="0.3">
      <c r="A34" s="168"/>
      <c r="B34" s="25" t="s">
        <v>51</v>
      </c>
      <c r="C34" s="30">
        <v>0</v>
      </c>
      <c r="G34" s="168"/>
      <c r="H34" s="168"/>
      <c r="I34" s="168"/>
      <c r="J34" s="209"/>
      <c r="K34" s="209"/>
      <c r="M34" s="25" t="s">
        <v>1512</v>
      </c>
      <c r="N34" s="30"/>
      <c r="O34" s="168"/>
      <c r="P34" s="168"/>
    </row>
    <row r="35" spans="1:16" x14ac:dyDescent="0.3">
      <c r="A35" s="168"/>
      <c r="B35" s="25" t="s">
        <v>52</v>
      </c>
      <c r="C35" s="30">
        <v>0</v>
      </c>
      <c r="G35" s="168"/>
      <c r="H35" s="168"/>
      <c r="I35" s="168"/>
      <c r="J35" s="209"/>
      <c r="K35" s="209"/>
      <c r="M35" s="25" t="s">
        <v>1513</v>
      </c>
      <c r="N35" s="30"/>
      <c r="O35" s="168"/>
      <c r="P35" s="168"/>
    </row>
    <row r="36" spans="1:16" x14ac:dyDescent="0.3">
      <c r="A36" s="168"/>
      <c r="B36" s="25" t="s">
        <v>53</v>
      </c>
      <c r="C36" s="30">
        <v>0</v>
      </c>
      <c r="G36" s="168"/>
      <c r="H36" s="168"/>
      <c r="I36" s="168"/>
      <c r="J36" s="168"/>
      <c r="K36" s="168"/>
      <c r="M36" s="25" t="s">
        <v>1514</v>
      </c>
      <c r="N36" s="30"/>
      <c r="O36" s="168"/>
      <c r="P36" s="168"/>
    </row>
    <row r="37" spans="1:16" x14ac:dyDescent="0.3">
      <c r="A37" s="168"/>
      <c r="B37" s="26" t="s">
        <v>54</v>
      </c>
      <c r="C37" s="30">
        <v>0.94</v>
      </c>
      <c r="G37" s="168"/>
      <c r="H37" s="168"/>
      <c r="I37" s="168"/>
      <c r="J37" s="168"/>
      <c r="K37" s="168"/>
      <c r="M37" s="26" t="s">
        <v>54</v>
      </c>
      <c r="N37" s="30"/>
      <c r="O37" s="168"/>
      <c r="P37" s="168"/>
    </row>
    <row r="38" spans="1:16" x14ac:dyDescent="0.3">
      <c r="A38" s="168"/>
      <c r="B38" s="26" t="s">
        <v>55</v>
      </c>
      <c r="C38" s="30">
        <v>0.94</v>
      </c>
      <c r="G38" s="168"/>
      <c r="H38" s="168"/>
      <c r="I38" s="168"/>
      <c r="J38" s="168"/>
      <c r="K38" s="168"/>
      <c r="M38" s="26" t="s">
        <v>55</v>
      </c>
      <c r="N38" s="30"/>
      <c r="O38" s="168"/>
      <c r="P38" s="168"/>
    </row>
    <row r="39" spans="1:16" x14ac:dyDescent="0.3">
      <c r="A39" s="168"/>
      <c r="B39" s="26" t="s">
        <v>56</v>
      </c>
      <c r="C39" s="30">
        <v>0</v>
      </c>
      <c r="G39" s="168"/>
      <c r="H39" s="168"/>
      <c r="I39" s="168"/>
      <c r="J39" s="168"/>
      <c r="K39" s="168"/>
      <c r="M39" s="26" t="s">
        <v>56</v>
      </c>
      <c r="N39" s="30"/>
      <c r="O39" s="168"/>
      <c r="P39" s="168"/>
    </row>
    <row r="40" spans="1:16" x14ac:dyDescent="0.3">
      <c r="A40" s="168"/>
      <c r="B40" s="168"/>
      <c r="C40" s="168"/>
      <c r="G40" s="168"/>
      <c r="H40" s="168"/>
      <c r="I40" s="168"/>
      <c r="J40" s="168"/>
      <c r="K40" s="168"/>
      <c r="M40" s="168"/>
      <c r="N40" s="168"/>
      <c r="O40" s="168"/>
      <c r="P40" s="168"/>
    </row>
    <row r="41" spans="1:16" s="168" customFormat="1" x14ac:dyDescent="0.3">
      <c r="B41" s="27" t="s">
        <v>12</v>
      </c>
      <c r="C41" s="207" t="s">
        <v>309</v>
      </c>
      <c r="J41" s="25" t="s">
        <v>1473</v>
      </c>
      <c r="K41" s="25" t="s">
        <v>61</v>
      </c>
      <c r="M41" s="27" t="s">
        <v>12</v>
      </c>
      <c r="N41" s="207"/>
    </row>
    <row r="42" spans="1:16" s="168" customFormat="1" x14ac:dyDescent="0.3">
      <c r="B42" s="25" t="s">
        <v>1474</v>
      </c>
      <c r="C42" s="25" t="s">
        <v>1475</v>
      </c>
      <c r="D42" s="25" t="s">
        <v>50</v>
      </c>
      <c r="E42" s="25" t="s">
        <v>1478</v>
      </c>
      <c r="F42" s="25" t="s">
        <v>1479</v>
      </c>
      <c r="G42" s="25" t="s">
        <v>1480</v>
      </c>
      <c r="H42" s="25" t="s">
        <v>1477</v>
      </c>
      <c r="I42" s="25" t="s">
        <v>1476</v>
      </c>
      <c r="J42" s="213">
        <v>20</v>
      </c>
      <c r="K42" s="213">
        <v>50</v>
      </c>
      <c r="M42" s="25" t="s">
        <v>1506</v>
      </c>
      <c r="N42" s="25" t="s">
        <v>1507</v>
      </c>
      <c r="O42" s="25" t="s">
        <v>1508</v>
      </c>
      <c r="P42" s="25" t="s">
        <v>1509</v>
      </c>
    </row>
    <row r="43" spans="1:16" s="168" customFormat="1" x14ac:dyDescent="0.3">
      <c r="A43" s="25">
        <v>1</v>
      </c>
      <c r="B43" s="30" t="s">
        <v>1482</v>
      </c>
      <c r="C43" s="30" t="s">
        <v>1490</v>
      </c>
      <c r="D43" s="30">
        <v>0.08</v>
      </c>
      <c r="E43" s="30"/>
      <c r="F43" s="30"/>
      <c r="G43" s="30"/>
      <c r="H43" s="30">
        <v>2</v>
      </c>
      <c r="I43" s="30">
        <v>6</v>
      </c>
      <c r="J43" s="213">
        <v>19</v>
      </c>
      <c r="K43" s="213">
        <v>55</v>
      </c>
      <c r="M43" s="30"/>
      <c r="N43" s="30"/>
      <c r="O43" s="30"/>
      <c r="P43" s="30"/>
    </row>
    <row r="44" spans="1:16" s="168" customFormat="1" x14ac:dyDescent="0.3">
      <c r="A44" s="25">
        <v>2</v>
      </c>
      <c r="B44" s="30" t="s">
        <v>1492</v>
      </c>
      <c r="C44" s="30" t="s">
        <v>1491</v>
      </c>
      <c r="D44" s="30">
        <v>0.08</v>
      </c>
      <c r="E44" s="30"/>
      <c r="F44" s="30"/>
      <c r="G44" s="30"/>
      <c r="H44" s="30">
        <v>1</v>
      </c>
      <c r="I44" s="208">
        <v>4</v>
      </c>
      <c r="J44" s="213">
        <v>18</v>
      </c>
      <c r="K44" s="213">
        <v>56</v>
      </c>
      <c r="M44" s="30"/>
      <c r="N44" s="30"/>
      <c r="O44" s="30"/>
      <c r="P44" s="30"/>
    </row>
    <row r="45" spans="1:16" s="168" customFormat="1" x14ac:dyDescent="0.3">
      <c r="A45" s="25">
        <v>3</v>
      </c>
      <c r="B45" s="30" t="s">
        <v>1482</v>
      </c>
      <c r="C45" s="30" t="s">
        <v>1490</v>
      </c>
      <c r="D45" s="30">
        <v>0.3</v>
      </c>
      <c r="E45" s="30"/>
      <c r="F45" s="30"/>
      <c r="G45" s="30"/>
      <c r="H45" s="30">
        <v>2</v>
      </c>
      <c r="I45" s="208">
        <v>6</v>
      </c>
      <c r="J45" s="30">
        <v>15</v>
      </c>
      <c r="K45" s="30">
        <v>57</v>
      </c>
      <c r="M45" s="30"/>
      <c r="N45" s="30"/>
      <c r="O45" s="30"/>
      <c r="P45" s="30"/>
    </row>
    <row r="46" spans="1:16" s="168" customFormat="1" x14ac:dyDescent="0.3">
      <c r="A46" s="25">
        <v>4</v>
      </c>
      <c r="B46" s="30" t="s">
        <v>1493</v>
      </c>
      <c r="C46" s="30" t="s">
        <v>1491</v>
      </c>
      <c r="D46" s="30">
        <v>0.125</v>
      </c>
      <c r="E46" s="30"/>
      <c r="F46" s="30"/>
      <c r="G46" s="30"/>
      <c r="H46" s="30">
        <v>1</v>
      </c>
      <c r="I46" s="208">
        <v>4</v>
      </c>
      <c r="J46" s="30">
        <v>12</v>
      </c>
      <c r="K46" s="30">
        <v>60</v>
      </c>
      <c r="M46" s="30"/>
      <c r="N46" s="30"/>
      <c r="O46" s="30"/>
      <c r="P46" s="30"/>
    </row>
    <row r="47" spans="1:16" s="168" customFormat="1" x14ac:dyDescent="0.3">
      <c r="A47" s="25">
        <v>5</v>
      </c>
      <c r="B47" s="30"/>
      <c r="C47" s="30"/>
      <c r="D47" s="30"/>
      <c r="E47" s="30"/>
      <c r="F47" s="30"/>
      <c r="G47" s="30"/>
      <c r="H47" s="30"/>
      <c r="I47" s="208"/>
      <c r="J47" s="30"/>
      <c r="K47" s="30"/>
      <c r="M47" s="30"/>
      <c r="N47" s="30"/>
      <c r="O47" s="30"/>
      <c r="P47" s="30"/>
    </row>
    <row r="48" spans="1:16" s="168" customFormat="1" x14ac:dyDescent="0.3">
      <c r="A48" s="25">
        <v>6</v>
      </c>
      <c r="B48" s="30"/>
      <c r="C48" s="30"/>
      <c r="D48" s="30"/>
      <c r="E48" s="30"/>
      <c r="F48" s="30"/>
      <c r="G48" s="30"/>
      <c r="H48" s="30"/>
      <c r="I48" s="208"/>
      <c r="J48" s="30"/>
      <c r="K48" s="30"/>
      <c r="M48" s="30"/>
      <c r="N48" s="30"/>
      <c r="O48" s="30"/>
      <c r="P48" s="30"/>
    </row>
    <row r="49" spans="1:16" s="168" customFormat="1" x14ac:dyDescent="0.3">
      <c r="A49" s="25">
        <v>7</v>
      </c>
      <c r="B49" s="30"/>
      <c r="C49" s="30"/>
      <c r="D49" s="30"/>
      <c r="E49" s="30"/>
      <c r="F49" s="30"/>
      <c r="G49" s="30"/>
      <c r="H49" s="30"/>
      <c r="I49" s="208"/>
      <c r="J49" s="30"/>
      <c r="K49" s="30"/>
      <c r="M49" s="30"/>
      <c r="N49" s="30"/>
      <c r="O49" s="30"/>
      <c r="P49" s="30"/>
    </row>
    <row r="50" spans="1:16" s="168" customFormat="1" x14ac:dyDescent="0.3">
      <c r="A50" s="25">
        <v>8</v>
      </c>
      <c r="B50" s="30"/>
      <c r="C50" s="30"/>
      <c r="D50" s="30"/>
      <c r="E50" s="30"/>
      <c r="F50" s="30"/>
      <c r="G50" s="30"/>
      <c r="H50" s="30"/>
      <c r="I50" s="208"/>
      <c r="J50" s="30"/>
      <c r="K50" s="30"/>
      <c r="M50" s="30"/>
      <c r="N50" s="30"/>
      <c r="O50" s="30"/>
      <c r="P50" s="30"/>
    </row>
    <row r="51" spans="1:16" s="168" customFormat="1" x14ac:dyDescent="0.3">
      <c r="A51" s="25">
        <v>9</v>
      </c>
      <c r="B51" s="30"/>
      <c r="C51" s="30"/>
      <c r="D51" s="30"/>
      <c r="E51" s="30"/>
      <c r="F51" s="30"/>
      <c r="G51" s="30"/>
      <c r="H51" s="30"/>
      <c r="I51" s="208"/>
      <c r="J51" s="30"/>
      <c r="K51" s="30"/>
      <c r="M51" s="212" t="s">
        <v>1510</v>
      </c>
      <c r="N51" s="30"/>
      <c r="O51" s="30"/>
      <c r="P51" s="30"/>
    </row>
    <row r="52" spans="1:16" s="168" customFormat="1" x14ac:dyDescent="0.3">
      <c r="A52" s="25">
        <v>10</v>
      </c>
      <c r="B52" s="30"/>
      <c r="C52" s="30"/>
      <c r="D52" s="30"/>
      <c r="E52" s="30"/>
      <c r="F52" s="30"/>
      <c r="G52" s="30"/>
      <c r="H52" s="30"/>
      <c r="I52" s="208"/>
      <c r="J52" s="30"/>
      <c r="K52" s="30"/>
      <c r="M52" s="212" t="s">
        <v>1511</v>
      </c>
      <c r="N52" s="30"/>
      <c r="O52" s="30"/>
      <c r="P52" s="30"/>
    </row>
    <row r="53" spans="1:16" s="168" customFormat="1" x14ac:dyDescent="0.3">
      <c r="B53" s="25" t="s">
        <v>51</v>
      </c>
      <c r="C53" s="30">
        <v>0</v>
      </c>
      <c r="J53" s="209"/>
      <c r="K53" s="209"/>
      <c r="M53" s="25" t="s">
        <v>1512</v>
      </c>
      <c r="N53" s="30"/>
    </row>
    <row r="54" spans="1:16" s="168" customFormat="1" x14ac:dyDescent="0.3">
      <c r="B54" s="25" t="s">
        <v>52</v>
      </c>
      <c r="C54" s="30">
        <v>0</v>
      </c>
      <c r="J54" s="209"/>
      <c r="K54" s="209"/>
      <c r="M54" s="25" t="s">
        <v>1513</v>
      </c>
      <c r="N54" s="30"/>
    </row>
    <row r="55" spans="1:16" s="168" customFormat="1" x14ac:dyDescent="0.3">
      <c r="B55" s="25" t="s">
        <v>53</v>
      </c>
      <c r="C55" s="30">
        <v>0</v>
      </c>
      <c r="M55" s="25" t="s">
        <v>1514</v>
      </c>
      <c r="N55" s="30"/>
    </row>
    <row r="56" spans="1:16" s="168" customFormat="1" x14ac:dyDescent="0.3">
      <c r="B56" s="26" t="s">
        <v>54</v>
      </c>
      <c r="C56" s="30">
        <v>0.94</v>
      </c>
      <c r="M56" s="26" t="s">
        <v>54</v>
      </c>
      <c r="N56" s="30"/>
    </row>
    <row r="57" spans="1:16" s="168" customFormat="1" x14ac:dyDescent="0.3">
      <c r="B57" s="26" t="s">
        <v>55</v>
      </c>
      <c r="C57" s="30">
        <v>0.94</v>
      </c>
      <c r="M57" s="26" t="s">
        <v>55</v>
      </c>
      <c r="N57" s="30"/>
    </row>
    <row r="58" spans="1:16" s="168" customFormat="1" x14ac:dyDescent="0.3">
      <c r="B58" s="26" t="s">
        <v>56</v>
      </c>
      <c r="C58" s="30">
        <v>0</v>
      </c>
      <c r="M58" s="26" t="s">
        <v>56</v>
      </c>
      <c r="N58" s="30"/>
    </row>
    <row r="59" spans="1:16" s="168" customFormat="1" x14ac:dyDescent="0.3"/>
    <row r="60" spans="1:16" s="168" customFormat="1" x14ac:dyDescent="0.3">
      <c r="B60" s="27" t="s">
        <v>12</v>
      </c>
      <c r="C60" s="207" t="s">
        <v>1494</v>
      </c>
      <c r="J60" s="25" t="s">
        <v>1473</v>
      </c>
      <c r="K60" s="25" t="s">
        <v>61</v>
      </c>
      <c r="M60" s="27" t="s">
        <v>12</v>
      </c>
      <c r="N60" s="207"/>
    </row>
    <row r="61" spans="1:16" s="168" customFormat="1" x14ac:dyDescent="0.3">
      <c r="B61" s="25" t="s">
        <v>1474</v>
      </c>
      <c r="C61" s="25" t="s">
        <v>1475</v>
      </c>
      <c r="D61" s="25" t="s">
        <v>50</v>
      </c>
      <c r="E61" s="25" t="s">
        <v>1478</v>
      </c>
      <c r="F61" s="25" t="s">
        <v>1479</v>
      </c>
      <c r="G61" s="25" t="s">
        <v>1480</v>
      </c>
      <c r="H61" s="25" t="s">
        <v>1477</v>
      </c>
      <c r="I61" s="25" t="s">
        <v>1476</v>
      </c>
      <c r="J61" s="213">
        <v>20</v>
      </c>
      <c r="K61" s="213">
        <v>50</v>
      </c>
      <c r="M61" s="25" t="s">
        <v>1506</v>
      </c>
      <c r="N61" s="25" t="s">
        <v>1507</v>
      </c>
      <c r="O61" s="25" t="s">
        <v>1508</v>
      </c>
      <c r="P61" s="25" t="s">
        <v>1509</v>
      </c>
    </row>
    <row r="62" spans="1:16" s="168" customFormat="1" x14ac:dyDescent="0.3">
      <c r="A62" s="25">
        <v>1</v>
      </c>
      <c r="B62" s="30" t="s">
        <v>1482</v>
      </c>
      <c r="C62" s="30" t="s">
        <v>1495</v>
      </c>
      <c r="D62" s="30">
        <v>0.03</v>
      </c>
      <c r="E62" s="30"/>
      <c r="F62" s="30"/>
      <c r="G62" s="30"/>
      <c r="H62" s="30">
        <v>1</v>
      </c>
      <c r="I62" s="30">
        <v>6</v>
      </c>
      <c r="J62" s="30">
        <v>19</v>
      </c>
      <c r="K62" s="30">
        <v>55</v>
      </c>
      <c r="M62" s="30"/>
      <c r="N62" s="30"/>
      <c r="O62" s="30"/>
      <c r="P62" s="30"/>
    </row>
    <row r="63" spans="1:16" s="168" customFormat="1" x14ac:dyDescent="0.3">
      <c r="A63" s="25">
        <v>2</v>
      </c>
      <c r="B63" s="30" t="s">
        <v>1482</v>
      </c>
      <c r="C63" s="30" t="s">
        <v>1495</v>
      </c>
      <c r="D63" s="30">
        <v>0.14000000000000001</v>
      </c>
      <c r="E63" s="30"/>
      <c r="F63" s="30"/>
      <c r="G63" s="30"/>
      <c r="H63" s="30">
        <v>2</v>
      </c>
      <c r="I63" s="208">
        <v>4</v>
      </c>
      <c r="J63" s="30">
        <v>18</v>
      </c>
      <c r="K63" s="30">
        <v>56</v>
      </c>
      <c r="M63" s="30"/>
      <c r="N63" s="30"/>
      <c r="O63" s="30"/>
      <c r="P63" s="30"/>
    </row>
    <row r="64" spans="1:16" s="168" customFormat="1" x14ac:dyDescent="0.3">
      <c r="A64" s="25">
        <v>3</v>
      </c>
      <c r="B64" s="30" t="s">
        <v>1482</v>
      </c>
      <c r="C64" s="30" t="s">
        <v>1495</v>
      </c>
      <c r="D64" s="30">
        <v>0.03</v>
      </c>
      <c r="E64" s="30"/>
      <c r="F64" s="30"/>
      <c r="G64" s="30"/>
      <c r="H64" s="30">
        <v>1</v>
      </c>
      <c r="I64" s="208">
        <v>6</v>
      </c>
      <c r="J64" s="30">
        <v>15</v>
      </c>
      <c r="K64" s="30">
        <v>57</v>
      </c>
      <c r="M64" s="30"/>
      <c r="N64" s="30"/>
      <c r="O64" s="30"/>
      <c r="P64" s="30"/>
    </row>
    <row r="65" spans="1:16" s="168" customFormat="1" x14ac:dyDescent="0.3">
      <c r="A65" s="25">
        <v>4</v>
      </c>
      <c r="B65" s="30"/>
      <c r="C65" s="30"/>
      <c r="D65" s="30"/>
      <c r="E65" s="30"/>
      <c r="F65" s="30"/>
      <c r="G65" s="30"/>
      <c r="H65" s="30"/>
      <c r="I65" s="208"/>
      <c r="J65" s="30"/>
      <c r="K65" s="30"/>
      <c r="M65" s="30"/>
      <c r="N65" s="30"/>
      <c r="O65" s="30"/>
      <c r="P65" s="30"/>
    </row>
    <row r="66" spans="1:16" s="168" customFormat="1" x14ac:dyDescent="0.3">
      <c r="A66" s="25">
        <v>5</v>
      </c>
      <c r="B66" s="30"/>
      <c r="C66" s="30"/>
      <c r="D66" s="30"/>
      <c r="E66" s="30"/>
      <c r="F66" s="30"/>
      <c r="G66" s="30"/>
      <c r="H66" s="30"/>
      <c r="I66" s="208"/>
      <c r="J66" s="30"/>
      <c r="K66" s="30"/>
      <c r="M66" s="30"/>
      <c r="N66" s="30"/>
      <c r="O66" s="30"/>
      <c r="P66" s="30"/>
    </row>
    <row r="67" spans="1:16" s="168" customFormat="1" x14ac:dyDescent="0.3">
      <c r="A67" s="25">
        <v>6</v>
      </c>
      <c r="B67" s="30"/>
      <c r="C67" s="30"/>
      <c r="D67" s="30"/>
      <c r="E67" s="30"/>
      <c r="F67" s="30"/>
      <c r="G67" s="30"/>
      <c r="H67" s="30"/>
      <c r="I67" s="208"/>
      <c r="J67" s="30"/>
      <c r="K67" s="30"/>
      <c r="M67" s="30"/>
      <c r="N67" s="30"/>
      <c r="O67" s="30"/>
      <c r="P67" s="30"/>
    </row>
    <row r="68" spans="1:16" s="168" customFormat="1" x14ac:dyDescent="0.3">
      <c r="A68" s="25">
        <v>7</v>
      </c>
      <c r="B68" s="30"/>
      <c r="C68" s="30"/>
      <c r="D68" s="30"/>
      <c r="E68" s="30"/>
      <c r="F68" s="30"/>
      <c r="G68" s="30"/>
      <c r="H68" s="30"/>
      <c r="I68" s="208"/>
      <c r="J68" s="30"/>
      <c r="K68" s="30"/>
      <c r="M68" s="30"/>
      <c r="N68" s="30"/>
      <c r="O68" s="30"/>
      <c r="P68" s="30"/>
    </row>
    <row r="69" spans="1:16" s="168" customFormat="1" x14ac:dyDescent="0.3">
      <c r="A69" s="25">
        <v>8</v>
      </c>
      <c r="B69" s="30"/>
      <c r="C69" s="30"/>
      <c r="D69" s="30"/>
      <c r="E69" s="30"/>
      <c r="F69" s="30"/>
      <c r="G69" s="30"/>
      <c r="H69" s="30"/>
      <c r="I69" s="208"/>
      <c r="J69" s="30"/>
      <c r="K69" s="30"/>
      <c r="M69" s="30"/>
      <c r="N69" s="30"/>
      <c r="O69" s="30"/>
      <c r="P69" s="30"/>
    </row>
    <row r="70" spans="1:16" s="168" customFormat="1" x14ac:dyDescent="0.3">
      <c r="A70" s="25">
        <v>9</v>
      </c>
      <c r="B70" s="30"/>
      <c r="C70" s="30"/>
      <c r="D70" s="30"/>
      <c r="E70" s="30"/>
      <c r="F70" s="30"/>
      <c r="G70" s="30"/>
      <c r="H70" s="30"/>
      <c r="I70" s="208"/>
      <c r="J70" s="30"/>
      <c r="K70" s="30"/>
      <c r="M70" s="212" t="s">
        <v>1510</v>
      </c>
      <c r="N70" s="30"/>
      <c r="O70" s="30"/>
      <c r="P70" s="30"/>
    </row>
    <row r="71" spans="1:16" s="168" customFormat="1" x14ac:dyDescent="0.3">
      <c r="A71" s="25">
        <v>10</v>
      </c>
      <c r="B71" s="30"/>
      <c r="C71" s="30"/>
      <c r="D71" s="30"/>
      <c r="E71" s="30"/>
      <c r="F71" s="30"/>
      <c r="G71" s="30"/>
      <c r="H71" s="30"/>
      <c r="I71" s="208"/>
      <c r="J71" s="30"/>
      <c r="K71" s="30"/>
      <c r="M71" s="212" t="s">
        <v>1511</v>
      </c>
      <c r="N71" s="30"/>
      <c r="O71" s="30"/>
      <c r="P71" s="30"/>
    </row>
    <row r="72" spans="1:16" s="168" customFormat="1" x14ac:dyDescent="0.3">
      <c r="B72" s="25" t="s">
        <v>51</v>
      </c>
      <c r="C72" s="30">
        <v>0</v>
      </c>
      <c r="J72" s="209"/>
      <c r="K72" s="209"/>
      <c r="M72" s="25" t="s">
        <v>1512</v>
      </c>
      <c r="N72" s="30"/>
    </row>
    <row r="73" spans="1:16" s="168" customFormat="1" x14ac:dyDescent="0.3">
      <c r="B73" s="25" t="s">
        <v>52</v>
      </c>
      <c r="C73" s="30">
        <v>0</v>
      </c>
      <c r="J73" s="209"/>
      <c r="K73" s="209"/>
      <c r="M73" s="25" t="s">
        <v>1513</v>
      </c>
      <c r="N73" s="30"/>
    </row>
    <row r="74" spans="1:16" s="168" customFormat="1" x14ac:dyDescent="0.3">
      <c r="B74" s="25" t="s">
        <v>53</v>
      </c>
      <c r="C74" s="30">
        <v>0</v>
      </c>
      <c r="M74" s="25" t="s">
        <v>1514</v>
      </c>
      <c r="N74" s="30"/>
    </row>
    <row r="75" spans="1:16" s="168" customFormat="1" x14ac:dyDescent="0.3">
      <c r="B75" s="26" t="s">
        <v>54</v>
      </c>
      <c r="C75" s="30">
        <v>0.94</v>
      </c>
      <c r="M75" s="26" t="s">
        <v>54</v>
      </c>
      <c r="N75" s="30"/>
    </row>
    <row r="76" spans="1:16" s="168" customFormat="1" x14ac:dyDescent="0.3">
      <c r="B76" s="26" t="s">
        <v>55</v>
      </c>
      <c r="C76" s="30">
        <v>0.94</v>
      </c>
      <c r="M76" s="26" t="s">
        <v>55</v>
      </c>
      <c r="N76" s="30"/>
    </row>
    <row r="77" spans="1:16" s="168" customFormat="1" x14ac:dyDescent="0.3">
      <c r="B77" s="26" t="s">
        <v>56</v>
      </c>
      <c r="C77" s="30">
        <v>0</v>
      </c>
      <c r="M77" s="26" t="s">
        <v>56</v>
      </c>
      <c r="N77" s="30"/>
    </row>
    <row r="78" spans="1:16" s="168" customFormat="1" x14ac:dyDescent="0.3"/>
    <row r="79" spans="1:16" s="168" customFormat="1" x14ac:dyDescent="0.3">
      <c r="B79" s="27" t="s">
        <v>12</v>
      </c>
      <c r="C79" s="207" t="s">
        <v>301</v>
      </c>
      <c r="J79" s="25" t="s">
        <v>1473</v>
      </c>
      <c r="K79" s="25" t="s">
        <v>61</v>
      </c>
      <c r="M79" s="27" t="s">
        <v>12</v>
      </c>
      <c r="N79" s="207"/>
    </row>
    <row r="80" spans="1:16" s="168" customFormat="1" x14ac:dyDescent="0.3">
      <c r="B80" s="25" t="s">
        <v>1474</v>
      </c>
      <c r="C80" s="25" t="s">
        <v>1475</v>
      </c>
      <c r="D80" s="25" t="s">
        <v>50</v>
      </c>
      <c r="E80" s="25" t="s">
        <v>1478</v>
      </c>
      <c r="F80" s="25" t="s">
        <v>1479</v>
      </c>
      <c r="G80" s="25" t="s">
        <v>1480</v>
      </c>
      <c r="H80" s="25" t="s">
        <v>1477</v>
      </c>
      <c r="I80" s="25" t="s">
        <v>1476</v>
      </c>
      <c r="J80" s="213">
        <v>20</v>
      </c>
      <c r="K80" s="213">
        <v>50</v>
      </c>
      <c r="M80" s="25" t="s">
        <v>1506</v>
      </c>
      <c r="N80" s="25" t="s">
        <v>1507</v>
      </c>
      <c r="O80" s="25" t="s">
        <v>1508</v>
      </c>
      <c r="P80" s="25" t="s">
        <v>1509</v>
      </c>
    </row>
    <row r="81" spans="1:16" s="168" customFormat="1" x14ac:dyDescent="0.3">
      <c r="A81" s="25">
        <v>1</v>
      </c>
      <c r="B81" s="30" t="s">
        <v>1481</v>
      </c>
      <c r="C81" s="30" t="s">
        <v>1485</v>
      </c>
      <c r="D81" s="30">
        <v>0.01</v>
      </c>
      <c r="E81" s="30"/>
      <c r="F81" s="30"/>
      <c r="G81" s="30"/>
      <c r="H81" s="30">
        <v>0</v>
      </c>
      <c r="I81" s="30">
        <v>6</v>
      </c>
      <c r="J81" s="30">
        <v>19</v>
      </c>
      <c r="K81" s="30">
        <v>55</v>
      </c>
      <c r="M81" s="30"/>
      <c r="N81" s="30"/>
      <c r="O81" s="30"/>
      <c r="P81" s="30"/>
    </row>
    <row r="82" spans="1:16" s="168" customFormat="1" x14ac:dyDescent="0.3">
      <c r="A82" s="25">
        <v>2</v>
      </c>
      <c r="B82" s="30" t="s">
        <v>1496</v>
      </c>
      <c r="C82" s="30" t="s">
        <v>1497</v>
      </c>
      <c r="D82" s="30">
        <v>0.125</v>
      </c>
      <c r="E82" s="30"/>
      <c r="F82" s="30"/>
      <c r="G82" s="30"/>
      <c r="H82" s="30">
        <v>2</v>
      </c>
      <c r="I82" s="208">
        <v>4</v>
      </c>
      <c r="J82" s="30">
        <v>18</v>
      </c>
      <c r="K82" s="30">
        <v>56</v>
      </c>
      <c r="M82" s="30"/>
      <c r="N82" s="30"/>
      <c r="O82" s="30"/>
      <c r="P82" s="30"/>
    </row>
    <row r="83" spans="1:16" s="168" customFormat="1" x14ac:dyDescent="0.3">
      <c r="A83" s="25">
        <v>3</v>
      </c>
      <c r="B83" s="30" t="s">
        <v>1481</v>
      </c>
      <c r="C83" s="30" t="s">
        <v>1485</v>
      </c>
      <c r="D83" s="30">
        <v>0.01</v>
      </c>
      <c r="E83" s="30"/>
      <c r="F83" s="30"/>
      <c r="G83" s="30"/>
      <c r="H83" s="30">
        <v>0</v>
      </c>
      <c r="I83" s="208">
        <v>6</v>
      </c>
      <c r="J83" s="30">
        <v>15</v>
      </c>
      <c r="K83" s="30">
        <v>57</v>
      </c>
      <c r="M83" s="30"/>
      <c r="N83" s="30"/>
      <c r="O83" s="30"/>
      <c r="P83" s="30"/>
    </row>
    <row r="84" spans="1:16" s="168" customFormat="1" x14ac:dyDescent="0.3">
      <c r="A84" s="25">
        <v>4</v>
      </c>
      <c r="B84" s="30"/>
      <c r="C84" s="30"/>
      <c r="D84" s="30"/>
      <c r="E84" s="30"/>
      <c r="F84" s="30"/>
      <c r="G84" s="30"/>
      <c r="H84" s="30"/>
      <c r="I84" s="208"/>
      <c r="J84" s="30"/>
      <c r="K84" s="30"/>
      <c r="M84" s="30"/>
      <c r="N84" s="30"/>
      <c r="O84" s="30"/>
      <c r="P84" s="30"/>
    </row>
    <row r="85" spans="1:16" s="168" customFormat="1" x14ac:dyDescent="0.3">
      <c r="A85" s="25">
        <v>5</v>
      </c>
      <c r="B85" s="30"/>
      <c r="C85" s="30"/>
      <c r="D85" s="30"/>
      <c r="E85" s="30"/>
      <c r="F85" s="30"/>
      <c r="G85" s="30"/>
      <c r="H85" s="30"/>
      <c r="I85" s="208"/>
      <c r="J85" s="30"/>
      <c r="K85" s="30"/>
      <c r="M85" s="30"/>
      <c r="N85" s="30"/>
      <c r="O85" s="30"/>
      <c r="P85" s="30"/>
    </row>
    <row r="86" spans="1:16" s="168" customFormat="1" x14ac:dyDescent="0.3">
      <c r="A86" s="25">
        <v>6</v>
      </c>
      <c r="B86" s="30"/>
      <c r="C86" s="30"/>
      <c r="D86" s="30"/>
      <c r="E86" s="30"/>
      <c r="F86" s="30"/>
      <c r="G86" s="30"/>
      <c r="H86" s="30"/>
      <c r="I86" s="208"/>
      <c r="J86" s="30"/>
      <c r="K86" s="30"/>
      <c r="M86" s="30"/>
      <c r="N86" s="30"/>
      <c r="O86" s="30"/>
      <c r="P86" s="30"/>
    </row>
    <row r="87" spans="1:16" s="168" customFormat="1" x14ac:dyDescent="0.3">
      <c r="A87" s="25">
        <v>7</v>
      </c>
      <c r="B87" s="30"/>
      <c r="C87" s="30"/>
      <c r="D87" s="30"/>
      <c r="E87" s="30"/>
      <c r="F87" s="30"/>
      <c r="G87" s="30"/>
      <c r="H87" s="30"/>
      <c r="I87" s="208"/>
      <c r="J87" s="30"/>
      <c r="K87" s="30"/>
      <c r="M87" s="30"/>
      <c r="N87" s="30"/>
      <c r="O87" s="30"/>
      <c r="P87" s="30"/>
    </row>
    <row r="88" spans="1:16" s="168" customFormat="1" x14ac:dyDescent="0.3">
      <c r="A88" s="25">
        <v>8</v>
      </c>
      <c r="B88" s="30"/>
      <c r="C88" s="30"/>
      <c r="D88" s="30"/>
      <c r="E88" s="30"/>
      <c r="F88" s="30"/>
      <c r="G88" s="30"/>
      <c r="H88" s="30"/>
      <c r="I88" s="208"/>
      <c r="J88" s="30"/>
      <c r="K88" s="30"/>
      <c r="M88" s="30"/>
      <c r="N88" s="30"/>
      <c r="O88" s="30"/>
      <c r="P88" s="30"/>
    </row>
    <row r="89" spans="1:16" s="168" customFormat="1" x14ac:dyDescent="0.3">
      <c r="A89" s="25">
        <v>9</v>
      </c>
      <c r="B89" s="30"/>
      <c r="C89" s="30"/>
      <c r="D89" s="30"/>
      <c r="E89" s="30"/>
      <c r="F89" s="30"/>
      <c r="G89" s="30"/>
      <c r="H89" s="30"/>
      <c r="I89" s="208"/>
      <c r="J89" s="30"/>
      <c r="K89" s="30"/>
      <c r="M89" s="212" t="s">
        <v>1510</v>
      </c>
      <c r="N89" s="30"/>
      <c r="O89" s="30"/>
      <c r="P89" s="30"/>
    </row>
    <row r="90" spans="1:16" s="168" customFormat="1" x14ac:dyDescent="0.3">
      <c r="A90" s="25">
        <v>10</v>
      </c>
      <c r="B90" s="30"/>
      <c r="C90" s="30"/>
      <c r="D90" s="30"/>
      <c r="E90" s="30"/>
      <c r="F90" s="30"/>
      <c r="G90" s="30"/>
      <c r="H90" s="30"/>
      <c r="I90" s="208"/>
      <c r="J90" s="30"/>
      <c r="K90" s="30"/>
      <c r="M90" s="212" t="s">
        <v>1511</v>
      </c>
      <c r="N90" s="30"/>
      <c r="O90" s="30"/>
      <c r="P90" s="30"/>
    </row>
    <row r="91" spans="1:16" s="168" customFormat="1" x14ac:dyDescent="0.3">
      <c r="B91" s="25" t="s">
        <v>51</v>
      </c>
      <c r="C91" s="30">
        <v>0</v>
      </c>
      <c r="J91" s="209"/>
      <c r="K91" s="209"/>
      <c r="M91" s="25" t="s">
        <v>1512</v>
      </c>
      <c r="N91" s="30"/>
    </row>
    <row r="92" spans="1:16" s="168" customFormat="1" x14ac:dyDescent="0.3">
      <c r="B92" s="25" t="s">
        <v>52</v>
      </c>
      <c r="C92" s="30">
        <v>0</v>
      </c>
      <c r="J92" s="209"/>
      <c r="K92" s="209"/>
      <c r="M92" s="25" t="s">
        <v>1513</v>
      </c>
      <c r="N92" s="30"/>
    </row>
    <row r="93" spans="1:16" s="168" customFormat="1" x14ac:dyDescent="0.3">
      <c r="B93" s="25" t="s">
        <v>53</v>
      </c>
      <c r="C93" s="30">
        <v>0</v>
      </c>
      <c r="M93" s="25" t="s">
        <v>1514</v>
      </c>
      <c r="N93" s="30"/>
    </row>
    <row r="94" spans="1:16" s="168" customFormat="1" x14ac:dyDescent="0.3">
      <c r="B94" s="26" t="s">
        <v>54</v>
      </c>
      <c r="C94" s="30">
        <v>0.94</v>
      </c>
      <c r="M94" s="26" t="s">
        <v>54</v>
      </c>
      <c r="N94" s="30"/>
    </row>
    <row r="95" spans="1:16" s="168" customFormat="1" x14ac:dyDescent="0.3">
      <c r="B95" s="26" t="s">
        <v>55</v>
      </c>
      <c r="C95" s="30">
        <v>0.94</v>
      </c>
      <c r="M95" s="26" t="s">
        <v>55</v>
      </c>
      <c r="N95" s="30"/>
    </row>
    <row r="96" spans="1:16" s="168" customFormat="1" x14ac:dyDescent="0.3">
      <c r="B96" s="26" t="s">
        <v>56</v>
      </c>
      <c r="C96" s="30">
        <v>0</v>
      </c>
      <c r="M96" s="26" t="s">
        <v>56</v>
      </c>
      <c r="N96" s="30"/>
    </row>
    <row r="97" spans="1:16" s="168" customFormat="1" x14ac:dyDescent="0.3"/>
    <row r="98" spans="1:16" s="168" customFormat="1" x14ac:dyDescent="0.3">
      <c r="B98" s="27" t="s">
        <v>12</v>
      </c>
      <c r="C98" s="207" t="s">
        <v>1498</v>
      </c>
      <c r="J98" s="25" t="s">
        <v>1473</v>
      </c>
      <c r="K98" s="25" t="s">
        <v>61</v>
      </c>
      <c r="M98" s="27" t="s">
        <v>12</v>
      </c>
      <c r="N98" s="207"/>
    </row>
    <row r="99" spans="1:16" s="168" customFormat="1" x14ac:dyDescent="0.3">
      <c r="B99" s="25" t="s">
        <v>1474</v>
      </c>
      <c r="C99" s="25" t="s">
        <v>1475</v>
      </c>
      <c r="D99" s="25" t="s">
        <v>50</v>
      </c>
      <c r="E99" s="25" t="s">
        <v>1478</v>
      </c>
      <c r="F99" s="25" t="s">
        <v>1479</v>
      </c>
      <c r="G99" s="25" t="s">
        <v>1480</v>
      </c>
      <c r="H99" s="25" t="s">
        <v>1477</v>
      </c>
      <c r="I99" s="25" t="s">
        <v>1476</v>
      </c>
      <c r="J99" s="213">
        <v>20</v>
      </c>
      <c r="K99" s="213">
        <v>50</v>
      </c>
      <c r="M99" s="25" t="s">
        <v>1506</v>
      </c>
      <c r="N99" s="25" t="s">
        <v>1507</v>
      </c>
      <c r="O99" s="25" t="s">
        <v>1508</v>
      </c>
      <c r="P99" s="25" t="s">
        <v>1509</v>
      </c>
    </row>
    <row r="100" spans="1:16" s="168" customFormat="1" x14ac:dyDescent="0.3">
      <c r="A100" s="25">
        <v>1</v>
      </c>
      <c r="B100" s="30" t="s">
        <v>1481</v>
      </c>
      <c r="C100" s="30" t="s">
        <v>1485</v>
      </c>
      <c r="D100" s="30">
        <v>0.01</v>
      </c>
      <c r="E100" s="30"/>
      <c r="F100" s="30"/>
      <c r="G100" s="30"/>
      <c r="H100" s="30">
        <v>0</v>
      </c>
      <c r="I100" s="30">
        <v>6</v>
      </c>
      <c r="J100" s="213">
        <v>19</v>
      </c>
      <c r="K100" s="213">
        <v>55</v>
      </c>
      <c r="M100" s="30"/>
      <c r="N100" s="30"/>
      <c r="O100" s="30"/>
      <c r="P100" s="30"/>
    </row>
    <row r="101" spans="1:16" s="168" customFormat="1" x14ac:dyDescent="0.3">
      <c r="A101" s="25">
        <v>2</v>
      </c>
      <c r="B101" s="30" t="s">
        <v>1499</v>
      </c>
      <c r="C101" s="30" t="s">
        <v>1500</v>
      </c>
      <c r="D101" s="30">
        <v>0.125</v>
      </c>
      <c r="E101" s="30"/>
      <c r="F101" s="30"/>
      <c r="G101" s="30"/>
      <c r="H101" s="30">
        <v>2</v>
      </c>
      <c r="I101" s="208">
        <v>4</v>
      </c>
      <c r="J101" s="30">
        <v>18</v>
      </c>
      <c r="K101" s="30">
        <v>56</v>
      </c>
      <c r="M101" s="30"/>
      <c r="N101" s="30"/>
      <c r="O101" s="30"/>
      <c r="P101" s="30"/>
    </row>
    <row r="102" spans="1:16" s="168" customFormat="1" x14ac:dyDescent="0.3">
      <c r="A102" s="25">
        <v>3</v>
      </c>
      <c r="B102" s="30" t="s">
        <v>1481</v>
      </c>
      <c r="C102" s="30" t="s">
        <v>1485</v>
      </c>
      <c r="D102" s="30">
        <v>0.01</v>
      </c>
      <c r="E102" s="30"/>
      <c r="F102" s="30"/>
      <c r="G102" s="30"/>
      <c r="H102" s="30">
        <v>0</v>
      </c>
      <c r="I102" s="208">
        <v>6</v>
      </c>
      <c r="J102" s="30">
        <v>15</v>
      </c>
      <c r="K102" s="30">
        <v>57</v>
      </c>
      <c r="M102" s="30"/>
      <c r="N102" s="30"/>
      <c r="O102" s="30"/>
      <c r="P102" s="30"/>
    </row>
    <row r="103" spans="1:16" s="168" customFormat="1" x14ac:dyDescent="0.3">
      <c r="A103" s="25">
        <v>4</v>
      </c>
      <c r="B103" s="30"/>
      <c r="C103" s="30"/>
      <c r="D103" s="30"/>
      <c r="E103" s="30"/>
      <c r="F103" s="30"/>
      <c r="G103" s="30"/>
      <c r="H103" s="30"/>
      <c r="I103" s="208"/>
      <c r="J103" s="30"/>
      <c r="K103" s="30"/>
      <c r="M103" s="30"/>
      <c r="N103" s="30"/>
      <c r="O103" s="30"/>
      <c r="P103" s="30"/>
    </row>
    <row r="104" spans="1:16" s="168" customFormat="1" x14ac:dyDescent="0.3">
      <c r="A104" s="25">
        <v>5</v>
      </c>
      <c r="B104" s="30"/>
      <c r="C104" s="30"/>
      <c r="D104" s="30"/>
      <c r="E104" s="30"/>
      <c r="F104" s="30"/>
      <c r="G104" s="30"/>
      <c r="H104" s="30"/>
      <c r="I104" s="208"/>
      <c r="J104" s="30"/>
      <c r="K104" s="30"/>
      <c r="M104" s="30"/>
      <c r="N104" s="30"/>
      <c r="O104" s="30"/>
      <c r="P104" s="30"/>
    </row>
    <row r="105" spans="1:16" s="168" customFormat="1" x14ac:dyDescent="0.3">
      <c r="A105" s="25">
        <v>6</v>
      </c>
      <c r="B105" s="30"/>
      <c r="C105" s="30"/>
      <c r="D105" s="30"/>
      <c r="E105" s="30"/>
      <c r="F105" s="30"/>
      <c r="G105" s="30"/>
      <c r="H105" s="30"/>
      <c r="I105" s="208"/>
      <c r="J105" s="30"/>
      <c r="K105" s="30"/>
      <c r="M105" s="30"/>
      <c r="N105" s="30"/>
      <c r="O105" s="30"/>
      <c r="P105" s="30"/>
    </row>
    <row r="106" spans="1:16" s="168" customFormat="1" x14ac:dyDescent="0.3">
      <c r="A106" s="25">
        <v>7</v>
      </c>
      <c r="B106" s="30"/>
      <c r="C106" s="30"/>
      <c r="D106" s="30"/>
      <c r="E106" s="30"/>
      <c r="F106" s="30"/>
      <c r="G106" s="30"/>
      <c r="H106" s="30"/>
      <c r="I106" s="208"/>
      <c r="J106" s="30"/>
      <c r="K106" s="30"/>
      <c r="M106" s="30"/>
      <c r="N106" s="30"/>
      <c r="O106" s="30"/>
      <c r="P106" s="30"/>
    </row>
    <row r="107" spans="1:16" s="168" customFormat="1" x14ac:dyDescent="0.3">
      <c r="A107" s="25">
        <v>8</v>
      </c>
      <c r="B107" s="30"/>
      <c r="C107" s="30"/>
      <c r="D107" s="30"/>
      <c r="E107" s="30"/>
      <c r="F107" s="30"/>
      <c r="G107" s="30"/>
      <c r="H107" s="30"/>
      <c r="I107" s="208"/>
      <c r="J107" s="30"/>
      <c r="K107" s="30"/>
      <c r="M107" s="30"/>
      <c r="N107" s="30"/>
      <c r="O107" s="30"/>
      <c r="P107" s="30"/>
    </row>
    <row r="108" spans="1:16" s="168" customFormat="1" x14ac:dyDescent="0.3">
      <c r="A108" s="25">
        <v>9</v>
      </c>
      <c r="B108" s="30"/>
      <c r="C108" s="30"/>
      <c r="D108" s="30"/>
      <c r="E108" s="30"/>
      <c r="F108" s="30"/>
      <c r="G108" s="30"/>
      <c r="H108" s="30"/>
      <c r="I108" s="208"/>
      <c r="J108" s="30"/>
      <c r="K108" s="30"/>
      <c r="M108" s="212" t="s">
        <v>1510</v>
      </c>
      <c r="N108" s="30"/>
      <c r="O108" s="30"/>
      <c r="P108" s="30"/>
    </row>
    <row r="109" spans="1:16" s="168" customFormat="1" x14ac:dyDescent="0.3">
      <c r="A109" s="25">
        <v>10</v>
      </c>
      <c r="B109" s="30"/>
      <c r="C109" s="30"/>
      <c r="D109" s="30"/>
      <c r="E109" s="30"/>
      <c r="F109" s="30"/>
      <c r="G109" s="30"/>
      <c r="H109" s="30"/>
      <c r="I109" s="208"/>
      <c r="J109" s="30"/>
      <c r="K109" s="30"/>
      <c r="M109" s="212" t="s">
        <v>1511</v>
      </c>
      <c r="N109" s="30"/>
      <c r="O109" s="30"/>
      <c r="P109" s="30"/>
    </row>
    <row r="110" spans="1:16" s="168" customFormat="1" x14ac:dyDescent="0.3">
      <c r="B110" s="25" t="s">
        <v>51</v>
      </c>
      <c r="C110" s="30">
        <v>0</v>
      </c>
      <c r="J110" s="209"/>
      <c r="K110" s="209"/>
      <c r="M110" s="25" t="s">
        <v>1512</v>
      </c>
      <c r="N110" s="30"/>
    </row>
    <row r="111" spans="1:16" s="168" customFormat="1" x14ac:dyDescent="0.3">
      <c r="B111" s="25" t="s">
        <v>52</v>
      </c>
      <c r="C111" s="30">
        <v>0</v>
      </c>
      <c r="J111" s="209"/>
      <c r="K111" s="209"/>
      <c r="M111" s="25" t="s">
        <v>1513</v>
      </c>
      <c r="N111" s="30"/>
    </row>
    <row r="112" spans="1:16" s="168" customFormat="1" x14ac:dyDescent="0.3">
      <c r="B112" s="25" t="s">
        <v>53</v>
      </c>
      <c r="C112" s="30">
        <v>0</v>
      </c>
      <c r="M112" s="25" t="s">
        <v>1514</v>
      </c>
      <c r="N112" s="30"/>
    </row>
    <row r="113" spans="1:16" s="168" customFormat="1" x14ac:dyDescent="0.3">
      <c r="B113" s="26" t="s">
        <v>54</v>
      </c>
      <c r="C113" s="30">
        <v>0.94</v>
      </c>
      <c r="M113" s="26" t="s">
        <v>54</v>
      </c>
      <c r="N113" s="30"/>
    </row>
    <row r="114" spans="1:16" s="168" customFormat="1" x14ac:dyDescent="0.3">
      <c r="B114" s="26" t="s">
        <v>55</v>
      </c>
      <c r="C114" s="30">
        <v>0.94</v>
      </c>
      <c r="M114" s="26" t="s">
        <v>55</v>
      </c>
      <c r="N114" s="30"/>
    </row>
    <row r="115" spans="1:16" s="168" customFormat="1" x14ac:dyDescent="0.3">
      <c r="B115" s="26" t="s">
        <v>56</v>
      </c>
      <c r="C115" s="30">
        <v>0</v>
      </c>
      <c r="M115" s="26" t="s">
        <v>56</v>
      </c>
      <c r="N115" s="30"/>
    </row>
    <row r="116" spans="1:16" s="168" customFormat="1" x14ac:dyDescent="0.3"/>
    <row r="117" spans="1:16" s="168" customFormat="1" x14ac:dyDescent="0.3">
      <c r="B117" s="27" t="s">
        <v>12</v>
      </c>
      <c r="C117" s="207" t="s">
        <v>306</v>
      </c>
      <c r="J117" s="25" t="s">
        <v>1473</v>
      </c>
      <c r="K117" s="25" t="s">
        <v>61</v>
      </c>
      <c r="M117" s="27" t="s">
        <v>12</v>
      </c>
      <c r="N117" s="207"/>
    </row>
    <row r="118" spans="1:16" s="168" customFormat="1" x14ac:dyDescent="0.3">
      <c r="B118" s="25" t="s">
        <v>1474</v>
      </c>
      <c r="C118" s="25" t="s">
        <v>1475</v>
      </c>
      <c r="D118" s="25" t="s">
        <v>50</v>
      </c>
      <c r="E118" s="25" t="s">
        <v>1478</v>
      </c>
      <c r="F118" s="25" t="s">
        <v>1479</v>
      </c>
      <c r="G118" s="25" t="s">
        <v>1480</v>
      </c>
      <c r="H118" s="25" t="s">
        <v>1477</v>
      </c>
      <c r="I118" s="25" t="s">
        <v>1476</v>
      </c>
      <c r="J118" s="213">
        <v>20</v>
      </c>
      <c r="K118" s="213">
        <v>50</v>
      </c>
      <c r="M118" s="25" t="s">
        <v>1506</v>
      </c>
      <c r="N118" s="25" t="s">
        <v>1507</v>
      </c>
      <c r="O118" s="25" t="s">
        <v>1508</v>
      </c>
      <c r="P118" s="25" t="s">
        <v>1509</v>
      </c>
    </row>
    <row r="119" spans="1:16" s="168" customFormat="1" x14ac:dyDescent="0.3">
      <c r="A119" s="25">
        <v>1</v>
      </c>
      <c r="B119" s="30" t="s">
        <v>1481</v>
      </c>
      <c r="C119" s="30" t="s">
        <v>1485</v>
      </c>
      <c r="D119" s="30">
        <v>0.01</v>
      </c>
      <c r="E119" s="30"/>
      <c r="F119" s="30"/>
      <c r="G119" s="30"/>
      <c r="H119" s="30">
        <v>0</v>
      </c>
      <c r="I119" s="30">
        <v>6</v>
      </c>
      <c r="J119" s="30">
        <v>19</v>
      </c>
      <c r="K119" s="30">
        <v>55</v>
      </c>
      <c r="M119" s="30"/>
      <c r="N119" s="30"/>
      <c r="O119" s="30"/>
      <c r="P119" s="30"/>
    </row>
    <row r="120" spans="1:16" s="168" customFormat="1" x14ac:dyDescent="0.3">
      <c r="A120" s="25">
        <v>2</v>
      </c>
      <c r="B120" s="30" t="s">
        <v>1483</v>
      </c>
      <c r="C120" s="30" t="s">
        <v>1486</v>
      </c>
      <c r="D120" s="30">
        <v>0.05</v>
      </c>
      <c r="E120" s="30"/>
      <c r="F120" s="30"/>
      <c r="G120" s="30"/>
      <c r="H120" s="30">
        <v>2</v>
      </c>
      <c r="I120" s="208">
        <v>4</v>
      </c>
      <c r="J120" s="30">
        <v>18</v>
      </c>
      <c r="K120" s="30">
        <v>56</v>
      </c>
      <c r="M120" s="30"/>
      <c r="N120" s="30"/>
      <c r="O120" s="30"/>
      <c r="P120" s="30"/>
    </row>
    <row r="121" spans="1:16" s="168" customFormat="1" x14ac:dyDescent="0.3">
      <c r="A121" s="25">
        <v>3</v>
      </c>
      <c r="B121" s="30" t="s">
        <v>1482</v>
      </c>
      <c r="C121" s="30" t="s">
        <v>1487</v>
      </c>
      <c r="D121" s="30">
        <v>0.2</v>
      </c>
      <c r="E121" s="30"/>
      <c r="F121" s="30"/>
      <c r="G121" s="30"/>
      <c r="H121" s="30">
        <v>2</v>
      </c>
      <c r="I121" s="208">
        <v>2</v>
      </c>
      <c r="J121" s="30">
        <v>15</v>
      </c>
      <c r="K121" s="30">
        <v>57</v>
      </c>
      <c r="M121" s="30"/>
      <c r="N121" s="30"/>
      <c r="O121" s="30"/>
      <c r="P121" s="30"/>
    </row>
    <row r="122" spans="1:16" s="168" customFormat="1" x14ac:dyDescent="0.3">
      <c r="A122" s="25">
        <v>4</v>
      </c>
      <c r="B122" s="30" t="s">
        <v>1484</v>
      </c>
      <c r="C122" s="30" t="s">
        <v>1488</v>
      </c>
      <c r="D122" s="30">
        <v>0.01</v>
      </c>
      <c r="E122" s="30"/>
      <c r="F122" s="30"/>
      <c r="G122" s="30"/>
      <c r="H122" s="30">
        <v>0</v>
      </c>
      <c r="I122" s="208">
        <v>2</v>
      </c>
      <c r="J122" s="30">
        <v>12</v>
      </c>
      <c r="K122" s="30">
        <v>60</v>
      </c>
      <c r="M122" s="30"/>
      <c r="N122" s="30"/>
      <c r="O122" s="30"/>
      <c r="P122" s="30"/>
    </row>
    <row r="123" spans="1:16" s="168" customFormat="1" x14ac:dyDescent="0.3">
      <c r="A123" s="25">
        <v>5</v>
      </c>
      <c r="B123" s="30"/>
      <c r="C123" s="30"/>
      <c r="D123" s="30"/>
      <c r="E123" s="30"/>
      <c r="F123" s="30"/>
      <c r="G123" s="30"/>
      <c r="H123" s="30"/>
      <c r="I123" s="208"/>
      <c r="J123" s="30"/>
      <c r="K123" s="30"/>
      <c r="M123" s="30"/>
      <c r="N123" s="30"/>
      <c r="O123" s="30"/>
      <c r="P123" s="30"/>
    </row>
    <row r="124" spans="1:16" s="168" customFormat="1" x14ac:dyDescent="0.3">
      <c r="A124" s="25">
        <v>6</v>
      </c>
      <c r="B124" s="30"/>
      <c r="C124" s="30"/>
      <c r="D124" s="30"/>
      <c r="E124" s="30"/>
      <c r="F124" s="30"/>
      <c r="G124" s="30"/>
      <c r="H124" s="30"/>
      <c r="I124" s="208"/>
      <c r="J124" s="30"/>
      <c r="K124" s="30"/>
      <c r="M124" s="30"/>
      <c r="N124" s="30"/>
      <c r="O124" s="30"/>
      <c r="P124" s="30"/>
    </row>
    <row r="125" spans="1:16" s="168" customFormat="1" x14ac:dyDescent="0.3">
      <c r="A125" s="25">
        <v>7</v>
      </c>
      <c r="B125" s="30"/>
      <c r="C125" s="30"/>
      <c r="D125" s="30"/>
      <c r="E125" s="30"/>
      <c r="F125" s="30"/>
      <c r="G125" s="30"/>
      <c r="H125" s="30"/>
      <c r="I125" s="208"/>
      <c r="J125" s="30"/>
      <c r="K125" s="30"/>
      <c r="M125" s="30"/>
      <c r="N125" s="30"/>
      <c r="O125" s="30"/>
      <c r="P125" s="30"/>
    </row>
    <row r="126" spans="1:16" s="168" customFormat="1" x14ac:dyDescent="0.3">
      <c r="A126" s="25">
        <v>8</v>
      </c>
      <c r="B126" s="30"/>
      <c r="C126" s="30"/>
      <c r="D126" s="30"/>
      <c r="E126" s="30"/>
      <c r="F126" s="30"/>
      <c r="G126" s="30"/>
      <c r="H126" s="30"/>
      <c r="I126" s="208"/>
      <c r="J126" s="30"/>
      <c r="K126" s="30"/>
      <c r="M126" s="30"/>
      <c r="N126" s="30"/>
      <c r="O126" s="30"/>
      <c r="P126" s="30"/>
    </row>
    <row r="127" spans="1:16" s="168" customFormat="1" x14ac:dyDescent="0.3">
      <c r="A127" s="25">
        <v>9</v>
      </c>
      <c r="B127" s="30"/>
      <c r="C127" s="30"/>
      <c r="D127" s="30"/>
      <c r="E127" s="30"/>
      <c r="F127" s="30"/>
      <c r="G127" s="30"/>
      <c r="H127" s="30"/>
      <c r="I127" s="208"/>
      <c r="J127" s="30"/>
      <c r="K127" s="30"/>
      <c r="M127" s="212" t="s">
        <v>1510</v>
      </c>
      <c r="N127" s="30"/>
      <c r="O127" s="30"/>
      <c r="P127" s="30"/>
    </row>
    <row r="128" spans="1:16" s="168" customFormat="1" x14ac:dyDescent="0.3">
      <c r="A128" s="25">
        <v>10</v>
      </c>
      <c r="B128" s="30"/>
      <c r="C128" s="30"/>
      <c r="D128" s="30"/>
      <c r="E128" s="30"/>
      <c r="F128" s="30"/>
      <c r="G128" s="30"/>
      <c r="H128" s="30"/>
      <c r="I128" s="208"/>
      <c r="J128" s="30"/>
      <c r="K128" s="30"/>
      <c r="M128" s="212" t="s">
        <v>1511</v>
      </c>
      <c r="N128" s="30"/>
      <c r="O128" s="30"/>
      <c r="P128" s="30"/>
    </row>
    <row r="129" spans="1:16" s="168" customFormat="1" x14ac:dyDescent="0.3">
      <c r="B129" s="25" t="s">
        <v>51</v>
      </c>
      <c r="C129" s="30">
        <v>0</v>
      </c>
      <c r="J129" s="209"/>
      <c r="K129" s="209"/>
      <c r="M129" s="25" t="s">
        <v>1512</v>
      </c>
      <c r="N129" s="30"/>
    </row>
    <row r="130" spans="1:16" s="168" customFormat="1" x14ac:dyDescent="0.3">
      <c r="B130" s="25" t="s">
        <v>52</v>
      </c>
      <c r="C130" s="30">
        <v>0</v>
      </c>
      <c r="J130" s="209"/>
      <c r="K130" s="209"/>
      <c r="M130" s="25" t="s">
        <v>1513</v>
      </c>
      <c r="N130" s="30"/>
    </row>
    <row r="131" spans="1:16" s="168" customFormat="1" x14ac:dyDescent="0.3">
      <c r="B131" s="25" t="s">
        <v>53</v>
      </c>
      <c r="C131" s="30">
        <v>0</v>
      </c>
      <c r="M131" s="25" t="s">
        <v>1514</v>
      </c>
      <c r="N131" s="30"/>
    </row>
    <row r="132" spans="1:16" s="168" customFormat="1" x14ac:dyDescent="0.3">
      <c r="B132" s="26" t="s">
        <v>54</v>
      </c>
      <c r="C132" s="30">
        <v>0.94</v>
      </c>
      <c r="M132" s="26" t="s">
        <v>54</v>
      </c>
      <c r="N132" s="30"/>
    </row>
    <row r="133" spans="1:16" s="168" customFormat="1" x14ac:dyDescent="0.3">
      <c r="B133" s="26" t="s">
        <v>55</v>
      </c>
      <c r="C133" s="30">
        <v>0.94</v>
      </c>
      <c r="M133" s="26" t="s">
        <v>55</v>
      </c>
      <c r="N133" s="30"/>
    </row>
    <row r="134" spans="1:16" s="168" customFormat="1" x14ac:dyDescent="0.3">
      <c r="B134" s="26" t="s">
        <v>56</v>
      </c>
      <c r="C134" s="30">
        <v>0</v>
      </c>
      <c r="M134" s="26" t="s">
        <v>56</v>
      </c>
      <c r="N134" s="30"/>
    </row>
    <row r="135" spans="1:16" s="168" customFormat="1" x14ac:dyDescent="0.3"/>
    <row r="136" spans="1:16" s="168" customFormat="1" x14ac:dyDescent="0.3">
      <c r="B136" s="27" t="s">
        <v>12</v>
      </c>
      <c r="C136" s="207" t="s">
        <v>324</v>
      </c>
      <c r="J136" s="25" t="s">
        <v>1473</v>
      </c>
      <c r="K136" s="25" t="s">
        <v>61</v>
      </c>
      <c r="M136" s="27" t="s">
        <v>12</v>
      </c>
      <c r="N136" s="207"/>
    </row>
    <row r="137" spans="1:16" s="168" customFormat="1" x14ac:dyDescent="0.3">
      <c r="B137" s="25" t="s">
        <v>1474</v>
      </c>
      <c r="C137" s="25" t="s">
        <v>1475</v>
      </c>
      <c r="D137" s="25" t="s">
        <v>50</v>
      </c>
      <c r="E137" s="25" t="s">
        <v>1478</v>
      </c>
      <c r="F137" s="25" t="s">
        <v>1479</v>
      </c>
      <c r="G137" s="25" t="s">
        <v>1480</v>
      </c>
      <c r="H137" s="25" t="s">
        <v>1477</v>
      </c>
      <c r="I137" s="25" t="s">
        <v>1476</v>
      </c>
      <c r="J137" s="213">
        <v>20</v>
      </c>
      <c r="K137" s="213">
        <v>50</v>
      </c>
      <c r="M137" s="25" t="s">
        <v>1506</v>
      </c>
      <c r="N137" s="25" t="s">
        <v>1507</v>
      </c>
      <c r="O137" s="25" t="s">
        <v>1508</v>
      </c>
      <c r="P137" s="25" t="s">
        <v>1509</v>
      </c>
    </row>
    <row r="138" spans="1:16" s="168" customFormat="1" x14ac:dyDescent="0.3">
      <c r="A138" s="25">
        <v>1</v>
      </c>
      <c r="B138" s="30" t="s">
        <v>1482</v>
      </c>
      <c r="C138" s="30" t="s">
        <v>1486</v>
      </c>
      <c r="D138" s="30">
        <v>0.08</v>
      </c>
      <c r="E138" s="30"/>
      <c r="F138" s="30"/>
      <c r="G138" s="30"/>
      <c r="H138" s="30">
        <v>2</v>
      </c>
      <c r="I138" s="30">
        <v>6</v>
      </c>
      <c r="J138" s="213">
        <v>19</v>
      </c>
      <c r="K138" s="213">
        <v>55</v>
      </c>
      <c r="M138" s="30"/>
      <c r="N138" s="30"/>
      <c r="O138" s="30"/>
      <c r="P138" s="30"/>
    </row>
    <row r="139" spans="1:16" s="168" customFormat="1" x14ac:dyDescent="0.3">
      <c r="A139" s="25">
        <v>2</v>
      </c>
      <c r="B139" s="30" t="s">
        <v>1492</v>
      </c>
      <c r="C139" s="30" t="s">
        <v>1487</v>
      </c>
      <c r="D139" s="30">
        <v>0.02</v>
      </c>
      <c r="E139" s="30"/>
      <c r="F139" s="30"/>
      <c r="G139" s="30"/>
      <c r="H139" s="30">
        <v>1</v>
      </c>
      <c r="I139" s="208">
        <v>4</v>
      </c>
      <c r="J139" s="30">
        <v>18</v>
      </c>
      <c r="K139" s="30">
        <v>56</v>
      </c>
      <c r="M139" s="30"/>
      <c r="N139" s="30"/>
      <c r="O139" s="30"/>
      <c r="P139" s="30"/>
    </row>
    <row r="140" spans="1:16" s="168" customFormat="1" x14ac:dyDescent="0.3">
      <c r="A140" s="25">
        <v>3</v>
      </c>
      <c r="B140" s="30" t="s">
        <v>1482</v>
      </c>
      <c r="C140" s="30" t="s">
        <v>1486</v>
      </c>
      <c r="D140" s="30">
        <v>0.2</v>
      </c>
      <c r="E140" s="30"/>
      <c r="F140" s="30"/>
      <c r="G140" s="30"/>
      <c r="H140" s="30">
        <v>2</v>
      </c>
      <c r="I140" s="208">
        <v>6</v>
      </c>
      <c r="J140" s="30">
        <v>15</v>
      </c>
      <c r="K140" s="30">
        <v>57</v>
      </c>
      <c r="M140" s="30"/>
      <c r="N140" s="30"/>
      <c r="O140" s="30"/>
      <c r="P140" s="30"/>
    </row>
    <row r="141" spans="1:16" s="168" customFormat="1" x14ac:dyDescent="0.3">
      <c r="A141" s="25">
        <v>4</v>
      </c>
      <c r="B141" s="30" t="s">
        <v>1481</v>
      </c>
      <c r="C141" s="30" t="s">
        <v>1485</v>
      </c>
      <c r="D141" s="30">
        <v>1.4999999999999999E-2</v>
      </c>
      <c r="E141" s="30"/>
      <c r="F141" s="30"/>
      <c r="G141" s="30"/>
      <c r="H141" s="30">
        <v>0</v>
      </c>
      <c r="I141" s="208">
        <v>6</v>
      </c>
      <c r="J141" s="30">
        <v>12</v>
      </c>
      <c r="K141" s="30">
        <v>60</v>
      </c>
      <c r="M141" s="30"/>
      <c r="N141" s="30"/>
      <c r="O141" s="30"/>
      <c r="P141" s="30"/>
    </row>
    <row r="142" spans="1:16" s="168" customFormat="1" x14ac:dyDescent="0.3">
      <c r="A142" s="25">
        <v>5</v>
      </c>
      <c r="B142" s="30"/>
      <c r="C142" s="30"/>
      <c r="D142" s="30"/>
      <c r="E142" s="30"/>
      <c r="F142" s="30"/>
      <c r="G142" s="30"/>
      <c r="H142" s="30"/>
      <c r="I142" s="208"/>
      <c r="J142" s="30"/>
      <c r="K142" s="30"/>
      <c r="M142" s="30"/>
      <c r="N142" s="30"/>
      <c r="O142" s="30"/>
      <c r="P142" s="30"/>
    </row>
    <row r="143" spans="1:16" s="168" customFormat="1" x14ac:dyDescent="0.3">
      <c r="A143" s="25">
        <v>6</v>
      </c>
      <c r="B143" s="30"/>
      <c r="C143" s="30"/>
      <c r="D143" s="30"/>
      <c r="E143" s="30"/>
      <c r="F143" s="30"/>
      <c r="G143" s="30"/>
      <c r="H143" s="30"/>
      <c r="I143" s="208"/>
      <c r="J143" s="30"/>
      <c r="K143" s="30"/>
      <c r="M143" s="30"/>
      <c r="N143" s="30"/>
      <c r="O143" s="30"/>
      <c r="P143" s="30"/>
    </row>
    <row r="144" spans="1:16" s="168" customFormat="1" x14ac:dyDescent="0.3">
      <c r="A144" s="25">
        <v>7</v>
      </c>
      <c r="B144" s="30"/>
      <c r="C144" s="30"/>
      <c r="D144" s="30"/>
      <c r="E144" s="30"/>
      <c r="F144" s="30"/>
      <c r="G144" s="30"/>
      <c r="H144" s="30"/>
      <c r="I144" s="208"/>
      <c r="J144" s="30"/>
      <c r="K144" s="30"/>
      <c r="M144" s="30"/>
      <c r="N144" s="30"/>
      <c r="O144" s="30"/>
      <c r="P144" s="30"/>
    </row>
    <row r="145" spans="1:16" s="168" customFormat="1" x14ac:dyDescent="0.3">
      <c r="A145" s="25">
        <v>8</v>
      </c>
      <c r="B145" s="30"/>
      <c r="C145" s="30"/>
      <c r="D145" s="30"/>
      <c r="E145" s="30"/>
      <c r="F145" s="30"/>
      <c r="G145" s="30"/>
      <c r="H145" s="30"/>
      <c r="I145" s="208"/>
      <c r="J145" s="30"/>
      <c r="K145" s="30"/>
      <c r="M145" s="30"/>
      <c r="N145" s="30"/>
      <c r="O145" s="30"/>
      <c r="P145" s="30"/>
    </row>
    <row r="146" spans="1:16" s="168" customFormat="1" x14ac:dyDescent="0.3">
      <c r="A146" s="25">
        <v>9</v>
      </c>
      <c r="B146" s="30"/>
      <c r="C146" s="30"/>
      <c r="D146" s="30"/>
      <c r="E146" s="30"/>
      <c r="F146" s="30"/>
      <c r="G146" s="30"/>
      <c r="H146" s="30"/>
      <c r="I146" s="208"/>
      <c r="J146" s="30"/>
      <c r="K146" s="30"/>
      <c r="M146" s="212" t="s">
        <v>1510</v>
      </c>
      <c r="N146" s="30"/>
      <c r="O146" s="30"/>
      <c r="P146" s="30"/>
    </row>
    <row r="147" spans="1:16" s="168" customFormat="1" x14ac:dyDescent="0.3">
      <c r="A147" s="25">
        <v>10</v>
      </c>
      <c r="B147" s="30"/>
      <c r="C147" s="30"/>
      <c r="D147" s="30"/>
      <c r="E147" s="30"/>
      <c r="F147" s="30"/>
      <c r="G147" s="30"/>
      <c r="H147" s="30"/>
      <c r="I147" s="208"/>
      <c r="J147" s="30"/>
      <c r="K147" s="30"/>
      <c r="M147" s="212" t="s">
        <v>1511</v>
      </c>
      <c r="N147" s="30"/>
      <c r="O147" s="30"/>
      <c r="P147" s="30"/>
    </row>
    <row r="148" spans="1:16" s="168" customFormat="1" x14ac:dyDescent="0.3">
      <c r="B148" s="25" t="s">
        <v>51</v>
      </c>
      <c r="C148" s="30">
        <v>0</v>
      </c>
      <c r="J148" s="209"/>
      <c r="K148" s="209"/>
      <c r="M148" s="25" t="s">
        <v>1512</v>
      </c>
      <c r="N148" s="30"/>
    </row>
    <row r="149" spans="1:16" s="168" customFormat="1" x14ac:dyDescent="0.3">
      <c r="B149" s="25" t="s">
        <v>52</v>
      </c>
      <c r="C149" s="30">
        <v>0</v>
      </c>
      <c r="J149" s="209"/>
      <c r="K149" s="209"/>
      <c r="M149" s="25" t="s">
        <v>1513</v>
      </c>
      <c r="N149" s="30"/>
    </row>
    <row r="150" spans="1:16" s="168" customFormat="1" x14ac:dyDescent="0.3">
      <c r="B150" s="25" t="s">
        <v>53</v>
      </c>
      <c r="C150" s="30">
        <v>0</v>
      </c>
      <c r="M150" s="25" t="s">
        <v>1514</v>
      </c>
      <c r="N150" s="30"/>
    </row>
    <row r="151" spans="1:16" s="168" customFormat="1" x14ac:dyDescent="0.3">
      <c r="B151" s="26" t="s">
        <v>54</v>
      </c>
      <c r="C151" s="30">
        <v>0.94</v>
      </c>
      <c r="M151" s="26" t="s">
        <v>54</v>
      </c>
      <c r="N151" s="30"/>
    </row>
    <row r="152" spans="1:16" s="168" customFormat="1" x14ac:dyDescent="0.3">
      <c r="B152" s="26" t="s">
        <v>55</v>
      </c>
      <c r="C152" s="30">
        <v>0.94</v>
      </c>
      <c r="M152" s="26" t="s">
        <v>55</v>
      </c>
      <c r="N152" s="30"/>
    </row>
    <row r="153" spans="1:16" s="168" customFormat="1" x14ac:dyDescent="0.3">
      <c r="B153" s="26" t="s">
        <v>56</v>
      </c>
      <c r="C153" s="30">
        <v>0</v>
      </c>
      <c r="M153" s="26" t="s">
        <v>56</v>
      </c>
      <c r="N153" s="30"/>
    </row>
    <row r="154" spans="1:16" s="168" customFormat="1" x14ac:dyDescent="0.3"/>
    <row r="155" spans="1:16" s="168" customFormat="1" x14ac:dyDescent="0.3">
      <c r="B155" s="27" t="s">
        <v>12</v>
      </c>
      <c r="C155" s="207" t="s">
        <v>1501</v>
      </c>
      <c r="J155" s="25" t="s">
        <v>1473</v>
      </c>
      <c r="K155" s="25" t="s">
        <v>61</v>
      </c>
      <c r="M155" s="27" t="s">
        <v>12</v>
      </c>
      <c r="N155" s="207"/>
    </row>
    <row r="156" spans="1:16" s="168" customFormat="1" x14ac:dyDescent="0.3">
      <c r="B156" s="25" t="s">
        <v>1474</v>
      </c>
      <c r="C156" s="25" t="s">
        <v>1475</v>
      </c>
      <c r="D156" s="25" t="s">
        <v>50</v>
      </c>
      <c r="E156" s="25" t="s">
        <v>1478</v>
      </c>
      <c r="F156" s="25" t="s">
        <v>1479</v>
      </c>
      <c r="G156" s="25" t="s">
        <v>1480</v>
      </c>
      <c r="H156" s="25" t="s">
        <v>1477</v>
      </c>
      <c r="I156" s="25" t="s">
        <v>1476</v>
      </c>
      <c r="J156" s="213">
        <v>20</v>
      </c>
      <c r="K156" s="213">
        <v>50</v>
      </c>
      <c r="M156" s="25" t="s">
        <v>1506</v>
      </c>
      <c r="N156" s="25" t="s">
        <v>1507</v>
      </c>
      <c r="O156" s="25" t="s">
        <v>1508</v>
      </c>
      <c r="P156" s="25" t="s">
        <v>1509</v>
      </c>
    </row>
    <row r="157" spans="1:16" s="168" customFormat="1" x14ac:dyDescent="0.3">
      <c r="A157" s="25">
        <v>1</v>
      </c>
      <c r="B157" s="30" t="s">
        <v>1502</v>
      </c>
      <c r="C157" s="30" t="s">
        <v>1504</v>
      </c>
      <c r="D157" s="30">
        <v>0.02</v>
      </c>
      <c r="E157" s="30"/>
      <c r="F157" s="30"/>
      <c r="G157" s="30"/>
      <c r="H157" s="30">
        <v>1</v>
      </c>
      <c r="I157" s="30">
        <v>6</v>
      </c>
      <c r="J157" s="213">
        <v>19</v>
      </c>
      <c r="K157" s="213">
        <v>55</v>
      </c>
      <c r="M157" s="30"/>
      <c r="N157" s="30"/>
      <c r="O157" s="30"/>
      <c r="P157" s="30"/>
    </row>
    <row r="158" spans="1:16" s="168" customFormat="1" x14ac:dyDescent="0.3">
      <c r="A158" s="25">
        <v>2</v>
      </c>
      <c r="B158" s="30" t="s">
        <v>1503</v>
      </c>
      <c r="C158" s="30" t="s">
        <v>1505</v>
      </c>
      <c r="D158" s="30">
        <v>0.04</v>
      </c>
      <c r="E158" s="30"/>
      <c r="F158" s="30"/>
      <c r="G158" s="30"/>
      <c r="H158" s="30">
        <v>2</v>
      </c>
      <c r="I158" s="208">
        <v>4</v>
      </c>
      <c r="J158" s="213">
        <v>18</v>
      </c>
      <c r="K158" s="213">
        <v>56</v>
      </c>
      <c r="M158" s="30"/>
      <c r="N158" s="30"/>
      <c r="O158" s="30"/>
      <c r="P158" s="30"/>
    </row>
    <row r="159" spans="1:16" s="168" customFormat="1" x14ac:dyDescent="0.3">
      <c r="A159" s="25">
        <v>3</v>
      </c>
      <c r="B159" s="30" t="s">
        <v>1482</v>
      </c>
      <c r="C159" s="30" t="s">
        <v>1495</v>
      </c>
      <c r="D159" s="30">
        <v>0.2</v>
      </c>
      <c r="E159" s="30"/>
      <c r="F159" s="30"/>
      <c r="G159" s="30"/>
      <c r="H159" s="30">
        <v>2</v>
      </c>
      <c r="I159" s="208">
        <v>4</v>
      </c>
      <c r="J159" s="30">
        <v>15</v>
      </c>
      <c r="K159" s="30">
        <v>57</v>
      </c>
      <c r="M159" s="30"/>
      <c r="N159" s="30"/>
      <c r="O159" s="30"/>
      <c r="P159" s="30"/>
    </row>
    <row r="160" spans="1:16" s="168" customFormat="1" x14ac:dyDescent="0.3">
      <c r="A160" s="25">
        <v>4</v>
      </c>
      <c r="B160" s="30" t="s">
        <v>1481</v>
      </c>
      <c r="C160" s="30" t="s">
        <v>1485</v>
      </c>
      <c r="D160" s="30">
        <v>1.4999999999999999E-2</v>
      </c>
      <c r="E160" s="30"/>
      <c r="F160" s="30"/>
      <c r="G160" s="30"/>
      <c r="H160" s="30">
        <v>1</v>
      </c>
      <c r="I160" s="208">
        <v>6</v>
      </c>
      <c r="J160" s="30">
        <v>12</v>
      </c>
      <c r="K160" s="30">
        <v>60</v>
      </c>
      <c r="M160" s="30"/>
      <c r="N160" s="30"/>
      <c r="O160" s="30"/>
      <c r="P160" s="30"/>
    </row>
    <row r="161" spans="1:16" s="168" customFormat="1" x14ac:dyDescent="0.3">
      <c r="A161" s="25">
        <v>5</v>
      </c>
      <c r="B161" s="30"/>
      <c r="C161" s="30"/>
      <c r="D161" s="30"/>
      <c r="E161" s="30"/>
      <c r="F161" s="30"/>
      <c r="G161" s="30"/>
      <c r="H161" s="30"/>
      <c r="I161" s="208"/>
      <c r="J161" s="30"/>
      <c r="K161" s="30"/>
      <c r="M161" s="30"/>
      <c r="N161" s="30"/>
      <c r="O161" s="30"/>
      <c r="P161" s="30"/>
    </row>
    <row r="162" spans="1:16" s="168" customFormat="1" x14ac:dyDescent="0.3">
      <c r="A162" s="25">
        <v>6</v>
      </c>
      <c r="B162" s="30"/>
      <c r="C162" s="30"/>
      <c r="D162" s="30"/>
      <c r="E162" s="30"/>
      <c r="F162" s="30"/>
      <c r="G162" s="30"/>
      <c r="H162" s="30"/>
      <c r="I162" s="208"/>
      <c r="J162" s="30"/>
      <c r="K162" s="30"/>
      <c r="M162" s="30"/>
      <c r="N162" s="30"/>
      <c r="O162" s="30"/>
      <c r="P162" s="30"/>
    </row>
    <row r="163" spans="1:16" s="168" customFormat="1" x14ac:dyDescent="0.3">
      <c r="A163" s="25">
        <v>7</v>
      </c>
      <c r="B163" s="30"/>
      <c r="C163" s="30"/>
      <c r="D163" s="30"/>
      <c r="E163" s="30"/>
      <c r="F163" s="30"/>
      <c r="G163" s="30"/>
      <c r="H163" s="30"/>
      <c r="I163" s="208"/>
      <c r="J163" s="30"/>
      <c r="K163" s="30"/>
      <c r="M163" s="30"/>
      <c r="N163" s="30"/>
      <c r="O163" s="30"/>
      <c r="P163" s="30"/>
    </row>
    <row r="164" spans="1:16" s="168" customFormat="1" x14ac:dyDescent="0.3">
      <c r="A164" s="25">
        <v>8</v>
      </c>
      <c r="B164" s="30"/>
      <c r="C164" s="30"/>
      <c r="D164" s="30"/>
      <c r="E164" s="30"/>
      <c r="F164" s="30"/>
      <c r="G164" s="30"/>
      <c r="H164" s="30"/>
      <c r="I164" s="208"/>
      <c r="J164" s="30"/>
      <c r="K164" s="30"/>
      <c r="M164" s="30"/>
      <c r="N164" s="30"/>
      <c r="O164" s="30"/>
      <c r="P164" s="30"/>
    </row>
    <row r="165" spans="1:16" s="168" customFormat="1" x14ac:dyDescent="0.3">
      <c r="A165" s="25">
        <v>9</v>
      </c>
      <c r="B165" s="30"/>
      <c r="C165" s="30"/>
      <c r="D165" s="30"/>
      <c r="E165" s="30"/>
      <c r="F165" s="30"/>
      <c r="G165" s="30"/>
      <c r="H165" s="30"/>
      <c r="I165" s="208"/>
      <c r="J165" s="30"/>
      <c r="K165" s="30"/>
      <c r="M165" s="212" t="s">
        <v>1510</v>
      </c>
      <c r="N165" s="30"/>
      <c r="O165" s="30"/>
      <c r="P165" s="30"/>
    </row>
    <row r="166" spans="1:16" s="168" customFormat="1" x14ac:dyDescent="0.3">
      <c r="A166" s="25">
        <v>10</v>
      </c>
      <c r="B166" s="30"/>
      <c r="C166" s="30"/>
      <c r="D166" s="30"/>
      <c r="E166" s="30"/>
      <c r="F166" s="30"/>
      <c r="G166" s="30"/>
      <c r="H166" s="30"/>
      <c r="I166" s="208"/>
      <c r="J166" s="30"/>
      <c r="K166" s="30"/>
      <c r="M166" s="212" t="s">
        <v>1511</v>
      </c>
      <c r="N166" s="30"/>
      <c r="O166" s="30"/>
      <c r="P166" s="30"/>
    </row>
    <row r="167" spans="1:16" s="168" customFormat="1" x14ac:dyDescent="0.3">
      <c r="B167" s="25" t="s">
        <v>51</v>
      </c>
      <c r="C167" s="30">
        <v>0</v>
      </c>
      <c r="J167" s="209"/>
      <c r="K167" s="209"/>
      <c r="M167" s="25" t="s">
        <v>1512</v>
      </c>
      <c r="N167" s="30"/>
    </row>
    <row r="168" spans="1:16" s="168" customFormat="1" x14ac:dyDescent="0.3">
      <c r="B168" s="25" t="s">
        <v>52</v>
      </c>
      <c r="C168" s="30">
        <v>0</v>
      </c>
      <c r="J168" s="209"/>
      <c r="K168" s="209"/>
      <c r="M168" s="25" t="s">
        <v>1513</v>
      </c>
      <c r="N168" s="30"/>
    </row>
    <row r="169" spans="1:16" s="168" customFormat="1" x14ac:dyDescent="0.3">
      <c r="B169" s="25" t="s">
        <v>53</v>
      </c>
      <c r="C169" s="30">
        <v>0</v>
      </c>
      <c r="M169" s="25" t="s">
        <v>1514</v>
      </c>
      <c r="N169" s="30"/>
    </row>
    <row r="170" spans="1:16" s="168" customFormat="1" x14ac:dyDescent="0.3">
      <c r="B170" s="26" t="s">
        <v>54</v>
      </c>
      <c r="C170" s="30">
        <v>0.94</v>
      </c>
      <c r="M170" s="26" t="s">
        <v>54</v>
      </c>
      <c r="N170" s="30"/>
    </row>
    <row r="171" spans="1:16" s="168" customFormat="1" x14ac:dyDescent="0.3">
      <c r="B171" s="26" t="s">
        <v>55</v>
      </c>
      <c r="C171" s="30">
        <v>0.94</v>
      </c>
      <c r="M171" s="26" t="s">
        <v>55</v>
      </c>
      <c r="N171" s="30"/>
    </row>
    <row r="172" spans="1:16" s="168" customFormat="1" x14ac:dyDescent="0.3">
      <c r="B172" s="26" t="s">
        <v>56</v>
      </c>
      <c r="C172" s="30">
        <v>0</v>
      </c>
      <c r="M172" s="26" t="s">
        <v>56</v>
      </c>
      <c r="N172" s="30"/>
    </row>
    <row r="173" spans="1:16" s="168" customFormat="1" x14ac:dyDescent="0.3"/>
    <row r="174" spans="1:16" x14ac:dyDescent="0.3">
      <c r="B174" s="27" t="s">
        <v>12</v>
      </c>
      <c r="C174" s="207"/>
      <c r="G174" s="168"/>
      <c r="H174" s="168"/>
      <c r="I174" s="168"/>
      <c r="J174" s="25" t="s">
        <v>1473</v>
      </c>
      <c r="K174" s="25" t="s">
        <v>61</v>
      </c>
      <c r="M174" s="27" t="s">
        <v>12</v>
      </c>
      <c r="N174" s="207"/>
      <c r="O174" s="168"/>
      <c r="P174" s="168"/>
    </row>
    <row r="175" spans="1:16" x14ac:dyDescent="0.3">
      <c r="B175" s="25" t="s">
        <v>1474</v>
      </c>
      <c r="C175" s="25" t="s">
        <v>1475</v>
      </c>
      <c r="D175" s="25" t="s">
        <v>50</v>
      </c>
      <c r="E175" s="25" t="s">
        <v>1478</v>
      </c>
      <c r="F175" s="25" t="s">
        <v>1479</v>
      </c>
      <c r="G175" s="25" t="s">
        <v>1480</v>
      </c>
      <c r="H175" s="25" t="s">
        <v>1477</v>
      </c>
      <c r="I175" s="25" t="s">
        <v>1476</v>
      </c>
      <c r="J175" s="213"/>
      <c r="K175" s="213"/>
      <c r="M175" s="25" t="s">
        <v>1506</v>
      </c>
      <c r="N175" s="25" t="s">
        <v>1507</v>
      </c>
      <c r="O175" s="25" t="s">
        <v>1508</v>
      </c>
      <c r="P175" s="25" t="s">
        <v>1509</v>
      </c>
    </row>
    <row r="176" spans="1:16" x14ac:dyDescent="0.3">
      <c r="B176" s="30"/>
      <c r="C176" s="30"/>
      <c r="D176" s="30"/>
      <c r="E176" s="30"/>
      <c r="F176" s="30"/>
      <c r="G176" s="30"/>
      <c r="H176" s="30"/>
      <c r="I176" s="30"/>
      <c r="J176" s="213"/>
      <c r="K176" s="213"/>
      <c r="M176" s="30"/>
      <c r="N176" s="30"/>
      <c r="O176" s="30"/>
      <c r="P176" s="30"/>
    </row>
    <row r="177" spans="2:16" x14ac:dyDescent="0.3">
      <c r="B177" s="30"/>
      <c r="C177" s="30"/>
      <c r="D177" s="30"/>
      <c r="E177" s="30"/>
      <c r="F177" s="30"/>
      <c r="G177" s="30"/>
      <c r="H177" s="30"/>
      <c r="I177" s="208"/>
      <c r="J177" s="30"/>
      <c r="K177" s="30"/>
      <c r="M177" s="30"/>
      <c r="N177" s="30"/>
      <c r="O177" s="30"/>
      <c r="P177" s="30"/>
    </row>
    <row r="178" spans="2:16" x14ac:dyDescent="0.3">
      <c r="B178" s="30"/>
      <c r="C178" s="30"/>
      <c r="D178" s="30"/>
      <c r="E178" s="30"/>
      <c r="F178" s="30"/>
      <c r="G178" s="30"/>
      <c r="H178" s="30"/>
      <c r="I178" s="208"/>
      <c r="J178" s="30"/>
      <c r="K178" s="30"/>
      <c r="M178" s="30"/>
      <c r="N178" s="30"/>
      <c r="O178" s="30"/>
      <c r="P178" s="30"/>
    </row>
    <row r="179" spans="2:16" x14ac:dyDescent="0.3">
      <c r="B179" s="30"/>
      <c r="C179" s="30"/>
      <c r="D179" s="30"/>
      <c r="E179" s="30"/>
      <c r="F179" s="30"/>
      <c r="G179" s="30"/>
      <c r="H179" s="30"/>
      <c r="I179" s="208"/>
      <c r="J179" s="30"/>
      <c r="K179" s="30"/>
      <c r="M179" s="30"/>
      <c r="N179" s="30"/>
      <c r="O179" s="30"/>
      <c r="P179" s="30"/>
    </row>
    <row r="180" spans="2:16" x14ac:dyDescent="0.3">
      <c r="B180" s="30"/>
      <c r="C180" s="30"/>
      <c r="D180" s="30"/>
      <c r="E180" s="30"/>
      <c r="F180" s="30"/>
      <c r="G180" s="30"/>
      <c r="H180" s="30"/>
      <c r="I180" s="208"/>
      <c r="J180" s="30"/>
      <c r="K180" s="30"/>
      <c r="M180" s="30"/>
      <c r="N180" s="30"/>
      <c r="O180" s="30"/>
      <c r="P180" s="30"/>
    </row>
    <row r="181" spans="2:16" x14ac:dyDescent="0.3">
      <c r="B181" s="30"/>
      <c r="C181" s="30"/>
      <c r="D181" s="30"/>
      <c r="E181" s="30"/>
      <c r="F181" s="30"/>
      <c r="G181" s="30"/>
      <c r="H181" s="30"/>
      <c r="I181" s="208"/>
      <c r="J181" s="30"/>
      <c r="K181" s="30"/>
      <c r="M181" s="30"/>
      <c r="N181" s="30"/>
      <c r="O181" s="30"/>
      <c r="P181" s="30"/>
    </row>
    <row r="182" spans="2:16" x14ac:dyDescent="0.3">
      <c r="B182" s="30"/>
      <c r="C182" s="30"/>
      <c r="D182" s="30"/>
      <c r="E182" s="30"/>
      <c r="F182" s="30"/>
      <c r="G182" s="30"/>
      <c r="H182" s="30"/>
      <c r="I182" s="208"/>
      <c r="J182" s="30"/>
      <c r="K182" s="30"/>
      <c r="M182" s="30"/>
      <c r="N182" s="30"/>
      <c r="O182" s="30"/>
      <c r="P182" s="30"/>
    </row>
    <row r="183" spans="2:16" x14ac:dyDescent="0.3">
      <c r="B183" s="30"/>
      <c r="C183" s="30"/>
      <c r="D183" s="30"/>
      <c r="E183" s="30"/>
      <c r="F183" s="30"/>
      <c r="G183" s="30"/>
      <c r="H183" s="30"/>
      <c r="I183" s="208"/>
      <c r="J183" s="30"/>
      <c r="K183" s="30"/>
      <c r="M183" s="30"/>
      <c r="N183" s="30"/>
      <c r="O183" s="30"/>
      <c r="P183" s="30"/>
    </row>
    <row r="184" spans="2:16" x14ac:dyDescent="0.3">
      <c r="B184" s="30"/>
      <c r="C184" s="30"/>
      <c r="D184" s="30"/>
      <c r="E184" s="30"/>
      <c r="F184" s="30"/>
      <c r="G184" s="30"/>
      <c r="H184" s="30"/>
      <c r="I184" s="208"/>
      <c r="J184" s="30"/>
      <c r="K184" s="30"/>
      <c r="M184" s="212" t="s">
        <v>1510</v>
      </c>
      <c r="N184" s="30"/>
      <c r="O184" s="30"/>
      <c r="P184" s="30"/>
    </row>
    <row r="185" spans="2:16" x14ac:dyDescent="0.3">
      <c r="B185" s="30"/>
      <c r="C185" s="30"/>
      <c r="D185" s="30"/>
      <c r="E185" s="30"/>
      <c r="F185" s="30"/>
      <c r="G185" s="30"/>
      <c r="H185" s="30"/>
      <c r="I185" s="208"/>
      <c r="J185" s="30"/>
      <c r="K185" s="30"/>
      <c r="M185" s="212" t="s">
        <v>1511</v>
      </c>
      <c r="N185" s="30"/>
      <c r="O185" s="30"/>
      <c r="P185" s="30"/>
    </row>
    <row r="186" spans="2:16" x14ac:dyDescent="0.3">
      <c r="B186" s="25" t="s">
        <v>51</v>
      </c>
      <c r="C186" s="30">
        <v>0</v>
      </c>
      <c r="G186" s="168"/>
      <c r="H186" s="168"/>
      <c r="I186" s="168"/>
      <c r="J186" s="209"/>
      <c r="K186" s="209"/>
      <c r="M186" s="25" t="s">
        <v>1512</v>
      </c>
      <c r="N186" s="30"/>
      <c r="O186" s="168"/>
      <c r="P186" s="168"/>
    </row>
    <row r="187" spans="2:16" x14ac:dyDescent="0.3">
      <c r="B187" s="25" t="s">
        <v>52</v>
      </c>
      <c r="C187" s="30">
        <v>0</v>
      </c>
      <c r="G187" s="168"/>
      <c r="H187" s="168"/>
      <c r="I187" s="168"/>
      <c r="J187" s="209"/>
      <c r="K187" s="209"/>
      <c r="M187" s="25" t="s">
        <v>1513</v>
      </c>
      <c r="N187" s="30"/>
      <c r="O187" s="168"/>
      <c r="P187" s="168"/>
    </row>
    <row r="188" spans="2:16" x14ac:dyDescent="0.3">
      <c r="B188" s="25" t="s">
        <v>53</v>
      </c>
      <c r="C188" s="30">
        <v>0</v>
      </c>
      <c r="G188" s="168"/>
      <c r="H188" s="168"/>
      <c r="I188" s="168"/>
      <c r="J188" s="168"/>
      <c r="K188" s="168"/>
      <c r="M188" s="25" t="s">
        <v>1514</v>
      </c>
      <c r="N188" s="30"/>
      <c r="O188" s="168"/>
      <c r="P188" s="168"/>
    </row>
    <row r="189" spans="2:16" x14ac:dyDescent="0.3">
      <c r="B189" s="26" t="s">
        <v>54</v>
      </c>
      <c r="C189" s="30">
        <v>0.94</v>
      </c>
      <c r="G189" s="168"/>
      <c r="H189" s="168"/>
      <c r="I189" s="168"/>
      <c r="J189" s="168"/>
      <c r="K189" s="168"/>
      <c r="M189" s="26" t="s">
        <v>54</v>
      </c>
      <c r="N189" s="30"/>
      <c r="O189" s="168"/>
      <c r="P189" s="168"/>
    </row>
    <row r="190" spans="2:16" x14ac:dyDescent="0.3">
      <c r="B190" s="26" t="s">
        <v>55</v>
      </c>
      <c r="C190" s="30">
        <v>0.94</v>
      </c>
      <c r="G190" s="168"/>
      <c r="H190" s="168"/>
      <c r="I190" s="168"/>
      <c r="J190" s="168"/>
      <c r="K190" s="168"/>
      <c r="M190" s="26" t="s">
        <v>55</v>
      </c>
      <c r="N190" s="30"/>
      <c r="O190" s="168"/>
      <c r="P190" s="168"/>
    </row>
    <row r="191" spans="2:16" x14ac:dyDescent="0.3">
      <c r="B191" s="26" t="s">
        <v>56</v>
      </c>
      <c r="C191" s="30">
        <v>0</v>
      </c>
      <c r="G191" s="168"/>
      <c r="H191" s="168"/>
      <c r="I191" s="168"/>
      <c r="J191" s="168"/>
      <c r="K191" s="168"/>
      <c r="M191" s="26" t="s">
        <v>56</v>
      </c>
      <c r="N191" s="30"/>
      <c r="O191" s="168"/>
      <c r="P191" s="168"/>
    </row>
    <row r="192" spans="2:16" x14ac:dyDescent="0.3">
      <c r="B192" s="168"/>
      <c r="C192" s="168"/>
      <c r="G192" s="168"/>
      <c r="H192" s="168"/>
      <c r="I192" s="168"/>
      <c r="J192" s="168"/>
      <c r="K192" s="168"/>
      <c r="M192" s="168"/>
      <c r="N192" s="168"/>
      <c r="O192" s="168"/>
      <c r="P192" s="168"/>
    </row>
    <row r="193" spans="2:16" x14ac:dyDescent="0.3">
      <c r="B193" s="27" t="s">
        <v>12</v>
      </c>
      <c r="C193" s="207"/>
      <c r="G193" s="168"/>
      <c r="H193" s="168"/>
      <c r="I193" s="168"/>
      <c r="J193" s="25" t="s">
        <v>1473</v>
      </c>
      <c r="K193" s="25" t="s">
        <v>61</v>
      </c>
      <c r="M193" s="27" t="s">
        <v>12</v>
      </c>
      <c r="N193" s="207"/>
      <c r="O193" s="168"/>
      <c r="P193" s="168"/>
    </row>
    <row r="194" spans="2:16" x14ac:dyDescent="0.3">
      <c r="B194" s="25" t="s">
        <v>1474</v>
      </c>
      <c r="C194" s="25" t="s">
        <v>1475</v>
      </c>
      <c r="D194" s="25" t="s">
        <v>50</v>
      </c>
      <c r="E194" s="25" t="s">
        <v>1478</v>
      </c>
      <c r="F194" s="25" t="s">
        <v>1479</v>
      </c>
      <c r="G194" s="25" t="s">
        <v>1480</v>
      </c>
      <c r="H194" s="25" t="s">
        <v>1477</v>
      </c>
      <c r="I194" s="25" t="s">
        <v>1476</v>
      </c>
      <c r="J194" s="213"/>
      <c r="K194" s="213"/>
      <c r="M194" s="25" t="s">
        <v>1506</v>
      </c>
      <c r="N194" s="25" t="s">
        <v>1507</v>
      </c>
      <c r="O194" s="25" t="s">
        <v>1508</v>
      </c>
      <c r="P194" s="25" t="s">
        <v>1509</v>
      </c>
    </row>
    <row r="195" spans="2:16" x14ac:dyDescent="0.3">
      <c r="B195" s="30"/>
      <c r="C195" s="30"/>
      <c r="D195" s="30"/>
      <c r="E195" s="30"/>
      <c r="F195" s="30"/>
      <c r="G195" s="30"/>
      <c r="H195" s="30"/>
      <c r="I195" s="30"/>
      <c r="J195" s="213"/>
      <c r="K195" s="213"/>
      <c r="M195" s="30"/>
      <c r="N195" s="30"/>
      <c r="O195" s="30"/>
      <c r="P195" s="30"/>
    </row>
    <row r="196" spans="2:16" x14ac:dyDescent="0.3">
      <c r="B196" s="30"/>
      <c r="C196" s="30"/>
      <c r="D196" s="30"/>
      <c r="E196" s="30"/>
      <c r="F196" s="30"/>
      <c r="G196" s="30"/>
      <c r="H196" s="30"/>
      <c r="I196" s="208"/>
      <c r="J196" s="30"/>
      <c r="K196" s="30"/>
      <c r="M196" s="30"/>
      <c r="N196" s="30"/>
      <c r="O196" s="30"/>
      <c r="P196" s="30"/>
    </row>
    <row r="197" spans="2:16" x14ac:dyDescent="0.3">
      <c r="B197" s="30"/>
      <c r="C197" s="30"/>
      <c r="D197" s="30"/>
      <c r="E197" s="30"/>
      <c r="F197" s="30"/>
      <c r="G197" s="30"/>
      <c r="H197" s="30"/>
      <c r="I197" s="208"/>
      <c r="J197" s="30"/>
      <c r="K197" s="30"/>
      <c r="M197" s="30"/>
      <c r="N197" s="30"/>
      <c r="O197" s="30"/>
      <c r="P197" s="30"/>
    </row>
    <row r="198" spans="2:16" x14ac:dyDescent="0.3">
      <c r="B198" s="30"/>
      <c r="C198" s="30"/>
      <c r="D198" s="30"/>
      <c r="E198" s="30"/>
      <c r="F198" s="30"/>
      <c r="G198" s="30"/>
      <c r="H198" s="30"/>
      <c r="I198" s="208"/>
      <c r="J198" s="30"/>
      <c r="K198" s="30"/>
      <c r="M198" s="30"/>
      <c r="N198" s="30"/>
      <c r="O198" s="30"/>
      <c r="P198" s="30"/>
    </row>
    <row r="199" spans="2:16" x14ac:dyDescent="0.3">
      <c r="B199" s="30"/>
      <c r="C199" s="30"/>
      <c r="D199" s="30"/>
      <c r="E199" s="30"/>
      <c r="F199" s="30"/>
      <c r="G199" s="30"/>
      <c r="H199" s="30"/>
      <c r="I199" s="208"/>
      <c r="J199" s="30"/>
      <c r="K199" s="30"/>
      <c r="M199" s="30"/>
      <c r="N199" s="30"/>
      <c r="O199" s="30"/>
      <c r="P199" s="30"/>
    </row>
    <row r="200" spans="2:16" x14ac:dyDescent="0.3">
      <c r="B200" s="30"/>
      <c r="C200" s="30"/>
      <c r="D200" s="30"/>
      <c r="E200" s="30"/>
      <c r="F200" s="30"/>
      <c r="G200" s="30"/>
      <c r="H200" s="30"/>
      <c r="I200" s="208"/>
      <c r="J200" s="30"/>
      <c r="K200" s="30"/>
      <c r="M200" s="30"/>
      <c r="N200" s="30"/>
      <c r="O200" s="30"/>
      <c r="P200" s="30"/>
    </row>
    <row r="201" spans="2:16" x14ac:dyDescent="0.3">
      <c r="B201" s="30"/>
      <c r="C201" s="30"/>
      <c r="D201" s="30"/>
      <c r="E201" s="30"/>
      <c r="F201" s="30"/>
      <c r="G201" s="30"/>
      <c r="H201" s="30"/>
      <c r="I201" s="208"/>
      <c r="J201" s="30"/>
      <c r="K201" s="30"/>
      <c r="M201" s="30"/>
      <c r="N201" s="30"/>
      <c r="O201" s="30"/>
      <c r="P201" s="30"/>
    </row>
    <row r="202" spans="2:16" x14ac:dyDescent="0.3">
      <c r="B202" s="30"/>
      <c r="C202" s="30"/>
      <c r="D202" s="30"/>
      <c r="E202" s="30"/>
      <c r="F202" s="30"/>
      <c r="G202" s="30"/>
      <c r="H202" s="30"/>
      <c r="I202" s="208"/>
      <c r="J202" s="30"/>
      <c r="K202" s="30"/>
      <c r="M202" s="30"/>
      <c r="N202" s="30"/>
      <c r="O202" s="30"/>
      <c r="P202" s="30"/>
    </row>
    <row r="203" spans="2:16" x14ac:dyDescent="0.3">
      <c r="B203" s="30"/>
      <c r="C203" s="30"/>
      <c r="D203" s="30"/>
      <c r="E203" s="30"/>
      <c r="F203" s="30"/>
      <c r="G203" s="30"/>
      <c r="H203" s="30"/>
      <c r="I203" s="208"/>
      <c r="J203" s="30"/>
      <c r="K203" s="30"/>
      <c r="M203" s="212" t="s">
        <v>1510</v>
      </c>
      <c r="N203" s="30"/>
      <c r="O203" s="30"/>
      <c r="P203" s="30"/>
    </row>
    <row r="204" spans="2:16" x14ac:dyDescent="0.3">
      <c r="B204" s="30"/>
      <c r="C204" s="30"/>
      <c r="D204" s="30"/>
      <c r="E204" s="30"/>
      <c r="F204" s="30"/>
      <c r="G204" s="30"/>
      <c r="H204" s="30"/>
      <c r="I204" s="208"/>
      <c r="J204" s="30"/>
      <c r="K204" s="30"/>
      <c r="M204" s="212" t="s">
        <v>1511</v>
      </c>
      <c r="N204" s="30"/>
      <c r="O204" s="30"/>
      <c r="P204" s="30"/>
    </row>
    <row r="205" spans="2:16" x14ac:dyDescent="0.3">
      <c r="B205" s="25" t="s">
        <v>51</v>
      </c>
      <c r="C205" s="30">
        <v>0</v>
      </c>
      <c r="G205" s="168"/>
      <c r="H205" s="168"/>
      <c r="I205" s="168"/>
      <c r="J205" s="209"/>
      <c r="K205" s="209"/>
      <c r="M205" s="25" t="s">
        <v>1512</v>
      </c>
      <c r="N205" s="30"/>
      <c r="O205" s="168"/>
      <c r="P205" s="168"/>
    </row>
    <row r="206" spans="2:16" x14ac:dyDescent="0.3">
      <c r="B206" s="25" t="s">
        <v>52</v>
      </c>
      <c r="C206" s="30">
        <v>0</v>
      </c>
      <c r="G206" s="168"/>
      <c r="H206" s="168"/>
      <c r="I206" s="168"/>
      <c r="J206" s="209"/>
      <c r="K206" s="209"/>
      <c r="M206" s="25" t="s">
        <v>1513</v>
      </c>
      <c r="N206" s="30"/>
      <c r="O206" s="168"/>
      <c r="P206" s="168"/>
    </row>
    <row r="207" spans="2:16" x14ac:dyDescent="0.3">
      <c r="B207" s="25" t="s">
        <v>53</v>
      </c>
      <c r="C207" s="30">
        <v>0</v>
      </c>
      <c r="G207" s="168"/>
      <c r="H207" s="168"/>
      <c r="I207" s="168"/>
      <c r="J207" s="168"/>
      <c r="K207" s="168"/>
      <c r="M207" s="25" t="s">
        <v>1514</v>
      </c>
      <c r="N207" s="30"/>
      <c r="O207" s="168"/>
      <c r="P207" s="168"/>
    </row>
    <row r="208" spans="2:16" x14ac:dyDescent="0.3">
      <c r="B208" s="26" t="s">
        <v>54</v>
      </c>
      <c r="C208" s="30">
        <v>0.94</v>
      </c>
      <c r="G208" s="168"/>
      <c r="H208" s="168"/>
      <c r="I208" s="168"/>
      <c r="J208" s="168"/>
      <c r="K208" s="168"/>
      <c r="M208" s="26" t="s">
        <v>54</v>
      </c>
      <c r="N208" s="30"/>
      <c r="O208" s="168"/>
      <c r="P208" s="168"/>
    </row>
    <row r="209" spans="2:16" x14ac:dyDescent="0.3">
      <c r="B209" s="26" t="s">
        <v>55</v>
      </c>
      <c r="C209" s="30">
        <v>0.94</v>
      </c>
      <c r="G209" s="168"/>
      <c r="H209" s="168"/>
      <c r="I209" s="168"/>
      <c r="J209" s="168"/>
      <c r="K209" s="168"/>
      <c r="M209" s="26" t="s">
        <v>55</v>
      </c>
      <c r="N209" s="30"/>
      <c r="O209" s="168"/>
      <c r="P209" s="168"/>
    </row>
    <row r="210" spans="2:16" x14ac:dyDescent="0.3">
      <c r="B210" s="26" t="s">
        <v>56</v>
      </c>
      <c r="C210" s="30">
        <v>0</v>
      </c>
      <c r="G210" s="168"/>
      <c r="H210" s="168"/>
      <c r="I210" s="168"/>
      <c r="J210" s="168"/>
      <c r="K210" s="168"/>
      <c r="M210" s="26" t="s">
        <v>56</v>
      </c>
      <c r="N210" s="30"/>
      <c r="O210" s="168"/>
      <c r="P210" s="168"/>
    </row>
    <row r="211" spans="2:16" x14ac:dyDescent="0.3">
      <c r="B211" s="168"/>
      <c r="C211" s="168"/>
      <c r="G211" s="168"/>
      <c r="H211" s="168"/>
      <c r="I211" s="168"/>
      <c r="J211" s="168"/>
      <c r="K211" s="168"/>
      <c r="M211" s="168"/>
      <c r="N211" s="168"/>
      <c r="O211" s="168"/>
      <c r="P211" s="168"/>
    </row>
    <row r="212" spans="2:16" x14ac:dyDescent="0.3">
      <c r="B212" s="27" t="s">
        <v>12</v>
      </c>
      <c r="C212" s="207"/>
      <c r="G212" s="168"/>
      <c r="H212" s="168"/>
      <c r="I212" s="168"/>
      <c r="J212" s="25" t="s">
        <v>1473</v>
      </c>
      <c r="K212" s="25" t="s">
        <v>61</v>
      </c>
      <c r="M212" s="27" t="s">
        <v>12</v>
      </c>
      <c r="N212" s="207"/>
      <c r="O212" s="168"/>
      <c r="P212" s="168"/>
    </row>
    <row r="213" spans="2:16" x14ac:dyDescent="0.3">
      <c r="B213" s="25" t="s">
        <v>1474</v>
      </c>
      <c r="C213" s="25" t="s">
        <v>1475</v>
      </c>
      <c r="D213" s="25" t="s">
        <v>50</v>
      </c>
      <c r="E213" s="25" t="s">
        <v>1478</v>
      </c>
      <c r="F213" s="25" t="s">
        <v>1479</v>
      </c>
      <c r="G213" s="25" t="s">
        <v>1480</v>
      </c>
      <c r="H213" s="25" t="s">
        <v>1477</v>
      </c>
      <c r="I213" s="25" t="s">
        <v>1476</v>
      </c>
      <c r="J213" s="213"/>
      <c r="K213" s="213"/>
      <c r="M213" s="25" t="s">
        <v>1506</v>
      </c>
      <c r="N213" s="25" t="s">
        <v>1507</v>
      </c>
      <c r="O213" s="25" t="s">
        <v>1508</v>
      </c>
      <c r="P213" s="25" t="s">
        <v>1509</v>
      </c>
    </row>
    <row r="214" spans="2:16" x14ac:dyDescent="0.3">
      <c r="B214" s="30"/>
      <c r="C214" s="30"/>
      <c r="D214" s="30"/>
      <c r="E214" s="30"/>
      <c r="F214" s="30"/>
      <c r="G214" s="30"/>
      <c r="H214" s="30"/>
      <c r="I214" s="30"/>
      <c r="J214" s="213"/>
      <c r="K214" s="213"/>
      <c r="M214" s="30"/>
      <c r="N214" s="30"/>
      <c r="O214" s="30"/>
      <c r="P214" s="30"/>
    </row>
    <row r="215" spans="2:16" x14ac:dyDescent="0.3">
      <c r="B215" s="30"/>
      <c r="C215" s="30"/>
      <c r="D215" s="30"/>
      <c r="E215" s="30"/>
      <c r="F215" s="30"/>
      <c r="G215" s="30"/>
      <c r="H215" s="30"/>
      <c r="I215" s="208"/>
      <c r="J215" s="30"/>
      <c r="K215" s="30"/>
      <c r="M215" s="30"/>
      <c r="N215" s="30"/>
      <c r="O215" s="30"/>
      <c r="P215" s="30"/>
    </row>
    <row r="216" spans="2:16" x14ac:dyDescent="0.3">
      <c r="B216" s="30"/>
      <c r="C216" s="30"/>
      <c r="D216" s="30"/>
      <c r="E216" s="30"/>
      <c r="F216" s="30"/>
      <c r="G216" s="30"/>
      <c r="H216" s="30"/>
      <c r="I216" s="208"/>
      <c r="J216" s="30"/>
      <c r="K216" s="30"/>
      <c r="M216" s="30"/>
      <c r="N216" s="30"/>
      <c r="O216" s="30"/>
      <c r="P216" s="30"/>
    </row>
    <row r="217" spans="2:16" x14ac:dyDescent="0.3">
      <c r="B217" s="30"/>
      <c r="C217" s="30"/>
      <c r="D217" s="30"/>
      <c r="E217" s="30"/>
      <c r="F217" s="30"/>
      <c r="G217" s="30"/>
      <c r="H217" s="30"/>
      <c r="I217" s="208"/>
      <c r="J217" s="30"/>
      <c r="K217" s="30"/>
      <c r="M217" s="30"/>
      <c r="N217" s="30"/>
      <c r="O217" s="30"/>
      <c r="P217" s="30"/>
    </row>
    <row r="218" spans="2:16" x14ac:dyDescent="0.3">
      <c r="B218" s="30"/>
      <c r="C218" s="30"/>
      <c r="D218" s="30"/>
      <c r="E218" s="30"/>
      <c r="F218" s="30"/>
      <c r="G218" s="30"/>
      <c r="H218" s="30"/>
      <c r="I218" s="208"/>
      <c r="J218" s="30"/>
      <c r="K218" s="30"/>
      <c r="M218" s="30"/>
      <c r="N218" s="30"/>
      <c r="O218" s="30"/>
      <c r="P218" s="30"/>
    </row>
    <row r="219" spans="2:16" x14ac:dyDescent="0.3">
      <c r="B219" s="30"/>
      <c r="C219" s="30"/>
      <c r="D219" s="30"/>
      <c r="E219" s="30"/>
      <c r="F219" s="30"/>
      <c r="G219" s="30"/>
      <c r="H219" s="30"/>
      <c r="I219" s="208"/>
      <c r="J219" s="30"/>
      <c r="K219" s="30"/>
      <c r="M219" s="30"/>
      <c r="N219" s="30"/>
      <c r="O219" s="30"/>
      <c r="P219" s="30"/>
    </row>
    <row r="220" spans="2:16" x14ac:dyDescent="0.3">
      <c r="B220" s="30"/>
      <c r="C220" s="30"/>
      <c r="D220" s="30"/>
      <c r="E220" s="30"/>
      <c r="F220" s="30"/>
      <c r="G220" s="30"/>
      <c r="H220" s="30"/>
      <c r="I220" s="208"/>
      <c r="J220" s="30"/>
      <c r="K220" s="30"/>
      <c r="M220" s="30"/>
      <c r="N220" s="30"/>
      <c r="O220" s="30"/>
      <c r="P220" s="30"/>
    </row>
    <row r="221" spans="2:16" x14ac:dyDescent="0.3">
      <c r="B221" s="30"/>
      <c r="C221" s="30"/>
      <c r="D221" s="30"/>
      <c r="E221" s="30"/>
      <c r="F221" s="30"/>
      <c r="G221" s="30"/>
      <c r="H221" s="30"/>
      <c r="I221" s="208"/>
      <c r="J221" s="30"/>
      <c r="K221" s="30"/>
      <c r="M221" s="30"/>
      <c r="N221" s="30"/>
      <c r="O221" s="30"/>
      <c r="P221" s="30"/>
    </row>
    <row r="222" spans="2:16" x14ac:dyDescent="0.3">
      <c r="B222" s="30"/>
      <c r="C222" s="30"/>
      <c r="D222" s="30"/>
      <c r="E222" s="30"/>
      <c r="F222" s="30"/>
      <c r="G222" s="30"/>
      <c r="H222" s="30"/>
      <c r="I222" s="208"/>
      <c r="J222" s="30"/>
      <c r="K222" s="30"/>
      <c r="M222" s="212" t="s">
        <v>1510</v>
      </c>
      <c r="N222" s="30"/>
      <c r="O222" s="30"/>
      <c r="P222" s="30"/>
    </row>
    <row r="223" spans="2:16" x14ac:dyDescent="0.3">
      <c r="B223" s="30"/>
      <c r="C223" s="30"/>
      <c r="D223" s="30"/>
      <c r="E223" s="30"/>
      <c r="F223" s="30"/>
      <c r="G223" s="30"/>
      <c r="H223" s="30"/>
      <c r="I223" s="208"/>
      <c r="J223" s="30"/>
      <c r="K223" s="30"/>
      <c r="M223" s="212" t="s">
        <v>1511</v>
      </c>
      <c r="N223" s="30"/>
      <c r="O223" s="30"/>
      <c r="P223" s="30"/>
    </row>
    <row r="224" spans="2:16" x14ac:dyDescent="0.3">
      <c r="B224" s="25" t="s">
        <v>51</v>
      </c>
      <c r="C224" s="30">
        <v>0</v>
      </c>
      <c r="G224" s="168"/>
      <c r="H224" s="168"/>
      <c r="I224" s="168"/>
      <c r="J224" s="209"/>
      <c r="K224" s="209"/>
      <c r="M224" s="25" t="s">
        <v>1512</v>
      </c>
      <c r="N224" s="30"/>
      <c r="O224" s="168"/>
      <c r="P224" s="168"/>
    </row>
    <row r="225" spans="2:16" x14ac:dyDescent="0.3">
      <c r="B225" s="25" t="s">
        <v>52</v>
      </c>
      <c r="C225" s="30">
        <v>0</v>
      </c>
      <c r="G225" s="168"/>
      <c r="H225" s="168"/>
      <c r="I225" s="168"/>
      <c r="J225" s="209"/>
      <c r="K225" s="209"/>
      <c r="M225" s="25" t="s">
        <v>1513</v>
      </c>
      <c r="N225" s="30"/>
      <c r="O225" s="168"/>
      <c r="P225" s="168"/>
    </row>
    <row r="226" spans="2:16" x14ac:dyDescent="0.3">
      <c r="B226" s="25" t="s">
        <v>53</v>
      </c>
      <c r="C226" s="30">
        <v>0</v>
      </c>
      <c r="G226" s="168"/>
      <c r="H226" s="168"/>
      <c r="I226" s="168"/>
      <c r="J226" s="168"/>
      <c r="K226" s="168"/>
      <c r="M226" s="25" t="s">
        <v>1514</v>
      </c>
      <c r="N226" s="30"/>
      <c r="O226" s="168"/>
      <c r="P226" s="168"/>
    </row>
    <row r="227" spans="2:16" x14ac:dyDescent="0.3">
      <c r="B227" s="26" t="s">
        <v>54</v>
      </c>
      <c r="C227" s="30">
        <v>0.94</v>
      </c>
      <c r="G227" s="168"/>
      <c r="H227" s="168"/>
      <c r="I227" s="168"/>
      <c r="J227" s="168"/>
      <c r="K227" s="168"/>
      <c r="M227" s="26" t="s">
        <v>54</v>
      </c>
      <c r="N227" s="30"/>
      <c r="O227" s="168"/>
      <c r="P227" s="168"/>
    </row>
    <row r="228" spans="2:16" x14ac:dyDescent="0.3">
      <c r="B228" s="26" t="s">
        <v>55</v>
      </c>
      <c r="C228" s="30">
        <v>0.94</v>
      </c>
      <c r="G228" s="168"/>
      <c r="H228" s="168"/>
      <c r="I228" s="168"/>
      <c r="J228" s="168"/>
      <c r="K228" s="168"/>
      <c r="M228" s="26" t="s">
        <v>55</v>
      </c>
      <c r="N228" s="30"/>
      <c r="O228" s="168"/>
      <c r="P228" s="168"/>
    </row>
    <row r="229" spans="2:16" x14ac:dyDescent="0.3">
      <c r="B229" s="26" t="s">
        <v>56</v>
      </c>
      <c r="C229" s="30">
        <v>0</v>
      </c>
      <c r="G229" s="168"/>
      <c r="H229" s="168"/>
      <c r="I229" s="168"/>
      <c r="J229" s="168"/>
      <c r="K229" s="168"/>
      <c r="M229" s="26" t="s">
        <v>56</v>
      </c>
      <c r="N229" s="30"/>
      <c r="O229" s="168"/>
      <c r="P229" s="168"/>
    </row>
    <row r="230" spans="2:16" x14ac:dyDescent="0.3">
      <c r="B230" s="168"/>
      <c r="C230" s="168"/>
      <c r="G230" s="168"/>
      <c r="H230" s="168"/>
      <c r="I230" s="168"/>
      <c r="J230" s="168"/>
      <c r="K230" s="168"/>
      <c r="M230" s="168"/>
      <c r="N230" s="168"/>
      <c r="O230" s="168"/>
      <c r="P230" s="168"/>
    </row>
    <row r="231" spans="2:16" x14ac:dyDescent="0.3">
      <c r="B231" s="27" t="s">
        <v>12</v>
      </c>
      <c r="C231" s="207"/>
      <c r="G231" s="168"/>
      <c r="H231" s="168"/>
      <c r="I231" s="168"/>
      <c r="J231" s="25" t="s">
        <v>1473</v>
      </c>
      <c r="K231" s="25" t="s">
        <v>61</v>
      </c>
      <c r="M231" s="27" t="s">
        <v>12</v>
      </c>
      <c r="N231" s="207"/>
      <c r="O231" s="168"/>
      <c r="P231" s="168"/>
    </row>
    <row r="232" spans="2:16" x14ac:dyDescent="0.3">
      <c r="B232" s="25" t="s">
        <v>1474</v>
      </c>
      <c r="C232" s="25" t="s">
        <v>1475</v>
      </c>
      <c r="D232" s="25" t="s">
        <v>50</v>
      </c>
      <c r="E232" s="25" t="s">
        <v>1478</v>
      </c>
      <c r="F232" s="25" t="s">
        <v>1479</v>
      </c>
      <c r="G232" s="25" t="s">
        <v>1480</v>
      </c>
      <c r="H232" s="25" t="s">
        <v>1477</v>
      </c>
      <c r="I232" s="25" t="s">
        <v>1476</v>
      </c>
      <c r="J232" s="213"/>
      <c r="K232" s="213"/>
      <c r="M232" s="25" t="s">
        <v>1506</v>
      </c>
      <c r="N232" s="25" t="s">
        <v>1507</v>
      </c>
      <c r="O232" s="25" t="s">
        <v>1508</v>
      </c>
      <c r="P232" s="25" t="s">
        <v>1509</v>
      </c>
    </row>
    <row r="233" spans="2:16" x14ac:dyDescent="0.3">
      <c r="B233" s="30"/>
      <c r="C233" s="30"/>
      <c r="D233" s="30"/>
      <c r="E233" s="30"/>
      <c r="F233" s="30"/>
      <c r="G233" s="30"/>
      <c r="H233" s="30"/>
      <c r="I233" s="30"/>
      <c r="J233" s="213"/>
      <c r="K233" s="213"/>
      <c r="M233" s="30"/>
      <c r="N233" s="30"/>
      <c r="O233" s="30"/>
      <c r="P233" s="30"/>
    </row>
    <row r="234" spans="2:16" x14ac:dyDescent="0.3">
      <c r="B234" s="30"/>
      <c r="C234" s="30"/>
      <c r="D234" s="30"/>
      <c r="E234" s="30"/>
      <c r="F234" s="30"/>
      <c r="G234" s="30"/>
      <c r="H234" s="30"/>
      <c r="I234" s="208"/>
      <c r="J234" s="30"/>
      <c r="K234" s="30"/>
      <c r="M234" s="30"/>
      <c r="N234" s="30"/>
      <c r="O234" s="30"/>
      <c r="P234" s="30"/>
    </row>
    <row r="235" spans="2:16" x14ac:dyDescent="0.3">
      <c r="B235" s="30"/>
      <c r="C235" s="30"/>
      <c r="D235" s="30"/>
      <c r="E235" s="30"/>
      <c r="F235" s="30"/>
      <c r="G235" s="30"/>
      <c r="H235" s="30"/>
      <c r="I235" s="208"/>
      <c r="J235" s="30"/>
      <c r="K235" s="30"/>
      <c r="M235" s="30"/>
      <c r="N235" s="30"/>
      <c r="O235" s="30"/>
      <c r="P235" s="30"/>
    </row>
    <row r="236" spans="2:16" x14ac:dyDescent="0.3">
      <c r="B236" s="30"/>
      <c r="C236" s="30"/>
      <c r="D236" s="30"/>
      <c r="E236" s="30"/>
      <c r="F236" s="30"/>
      <c r="G236" s="30"/>
      <c r="H236" s="30"/>
      <c r="I236" s="208"/>
      <c r="J236" s="30"/>
      <c r="K236" s="30"/>
      <c r="M236" s="30"/>
      <c r="N236" s="30"/>
      <c r="O236" s="30"/>
      <c r="P236" s="30"/>
    </row>
    <row r="237" spans="2:16" x14ac:dyDescent="0.3">
      <c r="B237" s="30"/>
      <c r="C237" s="30"/>
      <c r="D237" s="30"/>
      <c r="E237" s="30"/>
      <c r="F237" s="30"/>
      <c r="G237" s="30"/>
      <c r="H237" s="30"/>
      <c r="I237" s="208"/>
      <c r="J237" s="30"/>
      <c r="K237" s="30"/>
      <c r="M237" s="30"/>
      <c r="N237" s="30"/>
      <c r="O237" s="30"/>
      <c r="P237" s="30"/>
    </row>
    <row r="238" spans="2:16" x14ac:dyDescent="0.3">
      <c r="B238" s="30"/>
      <c r="C238" s="30"/>
      <c r="D238" s="30"/>
      <c r="E238" s="30"/>
      <c r="F238" s="30"/>
      <c r="G238" s="30"/>
      <c r="H238" s="30"/>
      <c r="I238" s="208"/>
      <c r="J238" s="30"/>
      <c r="K238" s="30"/>
      <c r="M238" s="30"/>
      <c r="N238" s="30"/>
      <c r="O238" s="30"/>
      <c r="P238" s="30"/>
    </row>
    <row r="239" spans="2:16" x14ac:dyDescent="0.3">
      <c r="B239" s="30"/>
      <c r="C239" s="30"/>
      <c r="D239" s="30"/>
      <c r="E239" s="30"/>
      <c r="F239" s="30"/>
      <c r="G239" s="30"/>
      <c r="H239" s="30"/>
      <c r="I239" s="208"/>
      <c r="J239" s="30"/>
      <c r="K239" s="30"/>
      <c r="M239" s="30"/>
      <c r="N239" s="30"/>
      <c r="O239" s="30"/>
      <c r="P239" s="30"/>
    </row>
    <row r="240" spans="2:16" x14ac:dyDescent="0.3">
      <c r="B240" s="30"/>
      <c r="C240" s="30"/>
      <c r="D240" s="30"/>
      <c r="E240" s="30"/>
      <c r="F240" s="30"/>
      <c r="G240" s="30"/>
      <c r="H240" s="30"/>
      <c r="I240" s="208"/>
      <c r="J240" s="30"/>
      <c r="K240" s="30"/>
      <c r="M240" s="30"/>
      <c r="N240" s="30"/>
      <c r="O240" s="30"/>
      <c r="P240" s="30"/>
    </row>
    <row r="241" spans="2:16" x14ac:dyDescent="0.3">
      <c r="B241" s="30"/>
      <c r="C241" s="30"/>
      <c r="D241" s="30"/>
      <c r="E241" s="30"/>
      <c r="F241" s="30"/>
      <c r="G241" s="30"/>
      <c r="H241" s="30"/>
      <c r="I241" s="208"/>
      <c r="J241" s="30"/>
      <c r="K241" s="30"/>
      <c r="M241" s="212" t="s">
        <v>1510</v>
      </c>
      <c r="N241" s="30"/>
      <c r="O241" s="30"/>
      <c r="P241" s="30"/>
    </row>
    <row r="242" spans="2:16" x14ac:dyDescent="0.3">
      <c r="B242" s="30"/>
      <c r="C242" s="30"/>
      <c r="D242" s="30"/>
      <c r="E242" s="30"/>
      <c r="F242" s="30"/>
      <c r="G242" s="30"/>
      <c r="H242" s="30"/>
      <c r="I242" s="208"/>
      <c r="J242" s="30"/>
      <c r="K242" s="30"/>
      <c r="M242" s="212" t="s">
        <v>1511</v>
      </c>
      <c r="N242" s="30"/>
      <c r="O242" s="30"/>
      <c r="P242" s="30"/>
    </row>
    <row r="243" spans="2:16" x14ac:dyDescent="0.3">
      <c r="B243" s="25" t="s">
        <v>51</v>
      </c>
      <c r="C243" s="30">
        <v>0</v>
      </c>
      <c r="G243" s="168"/>
      <c r="H243" s="168"/>
      <c r="I243" s="168"/>
      <c r="J243" s="209"/>
      <c r="K243" s="209"/>
      <c r="M243" s="25" t="s">
        <v>1512</v>
      </c>
      <c r="N243" s="30"/>
      <c r="O243" s="168"/>
      <c r="P243" s="168"/>
    </row>
    <row r="244" spans="2:16" x14ac:dyDescent="0.3">
      <c r="B244" s="25" t="s">
        <v>52</v>
      </c>
      <c r="C244" s="30">
        <v>0</v>
      </c>
      <c r="G244" s="168"/>
      <c r="H244" s="168"/>
      <c r="I244" s="168"/>
      <c r="J244" s="209"/>
      <c r="K244" s="209"/>
      <c r="M244" s="25" t="s">
        <v>1513</v>
      </c>
      <c r="N244" s="30"/>
      <c r="O244" s="168"/>
      <c r="P244" s="168"/>
    </row>
    <row r="245" spans="2:16" x14ac:dyDescent="0.3">
      <c r="B245" s="25" t="s">
        <v>53</v>
      </c>
      <c r="C245" s="30">
        <v>0</v>
      </c>
      <c r="G245" s="168"/>
      <c r="H245" s="168"/>
      <c r="I245" s="168"/>
      <c r="J245" s="168"/>
      <c r="K245" s="168"/>
      <c r="M245" s="25" t="s">
        <v>1514</v>
      </c>
      <c r="N245" s="30"/>
      <c r="O245" s="168"/>
      <c r="P245" s="168"/>
    </row>
    <row r="246" spans="2:16" x14ac:dyDescent="0.3">
      <c r="B246" s="26" t="s">
        <v>54</v>
      </c>
      <c r="C246" s="30">
        <v>0.94</v>
      </c>
      <c r="G246" s="168"/>
      <c r="H246" s="168"/>
      <c r="I246" s="168"/>
      <c r="J246" s="168"/>
      <c r="K246" s="168"/>
      <c r="M246" s="26" t="s">
        <v>54</v>
      </c>
      <c r="N246" s="30"/>
      <c r="O246" s="168"/>
      <c r="P246" s="168"/>
    </row>
    <row r="247" spans="2:16" x14ac:dyDescent="0.3">
      <c r="B247" s="26" t="s">
        <v>55</v>
      </c>
      <c r="C247" s="30">
        <v>0.94</v>
      </c>
      <c r="G247" s="168"/>
      <c r="H247" s="168"/>
      <c r="I247" s="168"/>
      <c r="J247" s="168"/>
      <c r="K247" s="168"/>
      <c r="M247" s="26" t="s">
        <v>55</v>
      </c>
      <c r="N247" s="30"/>
      <c r="O247" s="168"/>
      <c r="P247" s="168"/>
    </row>
    <row r="248" spans="2:16" x14ac:dyDescent="0.3">
      <c r="B248" s="26" t="s">
        <v>56</v>
      </c>
      <c r="C248" s="30">
        <v>0</v>
      </c>
      <c r="G248" s="168"/>
      <c r="H248" s="168"/>
      <c r="I248" s="168"/>
      <c r="J248" s="168"/>
      <c r="K248" s="168"/>
      <c r="M248" s="26" t="s">
        <v>56</v>
      </c>
      <c r="N248" s="30"/>
      <c r="O248" s="168"/>
      <c r="P248" s="168"/>
    </row>
    <row r="249" spans="2:16" x14ac:dyDescent="0.3">
      <c r="B249" s="168"/>
      <c r="C249" s="168"/>
      <c r="G249" s="168"/>
      <c r="H249" s="168"/>
      <c r="I249" s="168"/>
      <c r="J249" s="168"/>
      <c r="K249" s="168"/>
      <c r="M249" s="168"/>
      <c r="N249" s="168"/>
      <c r="O249" s="168"/>
      <c r="P249" s="168"/>
    </row>
    <row r="250" spans="2:16" x14ac:dyDescent="0.3">
      <c r="B250" s="27" t="s">
        <v>12</v>
      </c>
      <c r="C250" s="207"/>
      <c r="G250" s="168"/>
      <c r="H250" s="168"/>
      <c r="I250" s="168"/>
      <c r="J250" s="25" t="s">
        <v>1473</v>
      </c>
      <c r="K250" s="25" t="s">
        <v>61</v>
      </c>
      <c r="M250" s="27" t="s">
        <v>12</v>
      </c>
      <c r="N250" s="207"/>
      <c r="O250" s="168"/>
      <c r="P250" s="168"/>
    </row>
    <row r="251" spans="2:16" x14ac:dyDescent="0.3">
      <c r="B251" s="25" t="s">
        <v>1474</v>
      </c>
      <c r="C251" s="25" t="s">
        <v>1475</v>
      </c>
      <c r="D251" s="25" t="s">
        <v>50</v>
      </c>
      <c r="E251" s="25" t="s">
        <v>1478</v>
      </c>
      <c r="F251" s="25" t="s">
        <v>1479</v>
      </c>
      <c r="G251" s="25" t="s">
        <v>1480</v>
      </c>
      <c r="H251" s="25" t="s">
        <v>1477</v>
      </c>
      <c r="I251" s="25" t="s">
        <v>1476</v>
      </c>
      <c r="J251" s="213"/>
      <c r="K251" s="213"/>
      <c r="M251" s="25" t="s">
        <v>1506</v>
      </c>
      <c r="N251" s="25" t="s">
        <v>1507</v>
      </c>
      <c r="O251" s="25" t="s">
        <v>1508</v>
      </c>
      <c r="P251" s="25" t="s">
        <v>1509</v>
      </c>
    </row>
    <row r="252" spans="2:16" x14ac:dyDescent="0.3">
      <c r="B252" s="30"/>
      <c r="C252" s="30"/>
      <c r="D252" s="30"/>
      <c r="E252" s="30"/>
      <c r="F252" s="30"/>
      <c r="G252" s="30"/>
      <c r="H252" s="30"/>
      <c r="I252" s="30"/>
      <c r="J252" s="213"/>
      <c r="K252" s="213"/>
      <c r="M252" s="30"/>
      <c r="N252" s="30"/>
      <c r="O252" s="30"/>
      <c r="P252" s="30"/>
    </row>
    <row r="253" spans="2:16" x14ac:dyDescent="0.3">
      <c r="B253" s="30"/>
      <c r="C253" s="30"/>
      <c r="D253" s="30"/>
      <c r="E253" s="30"/>
      <c r="F253" s="30"/>
      <c r="G253" s="30"/>
      <c r="H253" s="30"/>
      <c r="I253" s="208"/>
      <c r="J253" s="30"/>
      <c r="K253" s="30"/>
      <c r="M253" s="30"/>
      <c r="N253" s="30"/>
      <c r="O253" s="30"/>
      <c r="P253" s="30"/>
    </row>
    <row r="254" spans="2:16" x14ac:dyDescent="0.3">
      <c r="B254" s="30"/>
      <c r="C254" s="30"/>
      <c r="D254" s="30"/>
      <c r="E254" s="30"/>
      <c r="F254" s="30"/>
      <c r="G254" s="30"/>
      <c r="H254" s="30"/>
      <c r="I254" s="208"/>
      <c r="J254" s="30"/>
      <c r="K254" s="30"/>
      <c r="M254" s="30"/>
      <c r="N254" s="30"/>
      <c r="O254" s="30"/>
      <c r="P254" s="30"/>
    </row>
    <row r="255" spans="2:16" x14ac:dyDescent="0.3">
      <c r="B255" s="30"/>
      <c r="C255" s="30"/>
      <c r="D255" s="30"/>
      <c r="E255" s="30"/>
      <c r="F255" s="30"/>
      <c r="G255" s="30"/>
      <c r="H255" s="30"/>
      <c r="I255" s="208"/>
      <c r="J255" s="30"/>
      <c r="K255" s="30"/>
      <c r="M255" s="30"/>
      <c r="N255" s="30"/>
      <c r="O255" s="30"/>
      <c r="P255" s="30"/>
    </row>
    <row r="256" spans="2:16" x14ac:dyDescent="0.3">
      <c r="B256" s="30"/>
      <c r="C256" s="30"/>
      <c r="D256" s="30"/>
      <c r="E256" s="30"/>
      <c r="F256" s="30"/>
      <c r="G256" s="30"/>
      <c r="H256" s="30"/>
      <c r="I256" s="208"/>
      <c r="J256" s="30"/>
      <c r="K256" s="30"/>
      <c r="M256" s="30"/>
      <c r="N256" s="30"/>
      <c r="O256" s="30"/>
      <c r="P256" s="30"/>
    </row>
    <row r="257" spans="2:16" x14ac:dyDescent="0.3">
      <c r="B257" s="30"/>
      <c r="C257" s="30"/>
      <c r="D257" s="30"/>
      <c r="E257" s="30"/>
      <c r="F257" s="30"/>
      <c r="G257" s="30"/>
      <c r="H257" s="30"/>
      <c r="I257" s="208"/>
      <c r="J257" s="30"/>
      <c r="K257" s="30"/>
      <c r="M257" s="30"/>
      <c r="N257" s="30"/>
      <c r="O257" s="30"/>
      <c r="P257" s="30"/>
    </row>
    <row r="258" spans="2:16" x14ac:dyDescent="0.3">
      <c r="B258" s="30"/>
      <c r="C258" s="30"/>
      <c r="D258" s="30"/>
      <c r="E258" s="30"/>
      <c r="F258" s="30"/>
      <c r="G258" s="30"/>
      <c r="H258" s="30"/>
      <c r="I258" s="208"/>
      <c r="J258" s="30"/>
      <c r="K258" s="30"/>
      <c r="M258" s="30"/>
      <c r="N258" s="30"/>
      <c r="O258" s="30"/>
      <c r="P258" s="30"/>
    </row>
    <row r="259" spans="2:16" x14ac:dyDescent="0.3">
      <c r="B259" s="30"/>
      <c r="C259" s="30"/>
      <c r="D259" s="30"/>
      <c r="E259" s="30"/>
      <c r="F259" s="30"/>
      <c r="G259" s="30"/>
      <c r="H259" s="30"/>
      <c r="I259" s="208"/>
      <c r="J259" s="30"/>
      <c r="K259" s="30"/>
      <c r="M259" s="30"/>
      <c r="N259" s="30"/>
      <c r="O259" s="30"/>
      <c r="P259" s="30"/>
    </row>
    <row r="260" spans="2:16" x14ac:dyDescent="0.3">
      <c r="B260" s="30"/>
      <c r="C260" s="30"/>
      <c r="D260" s="30"/>
      <c r="E260" s="30"/>
      <c r="F260" s="30"/>
      <c r="G260" s="30"/>
      <c r="H260" s="30"/>
      <c r="I260" s="208"/>
      <c r="J260" s="30"/>
      <c r="K260" s="30"/>
      <c r="M260" s="212" t="s">
        <v>1510</v>
      </c>
      <c r="N260" s="30"/>
      <c r="O260" s="30"/>
      <c r="P260" s="30"/>
    </row>
    <row r="261" spans="2:16" x14ac:dyDescent="0.3">
      <c r="B261" s="30"/>
      <c r="C261" s="30"/>
      <c r="D261" s="30"/>
      <c r="E261" s="30"/>
      <c r="F261" s="30"/>
      <c r="G261" s="30"/>
      <c r="H261" s="30"/>
      <c r="I261" s="208"/>
      <c r="J261" s="30"/>
      <c r="K261" s="30"/>
      <c r="M261" s="212" t="s">
        <v>1511</v>
      </c>
      <c r="N261" s="30"/>
      <c r="O261" s="30"/>
      <c r="P261" s="30"/>
    </row>
    <row r="262" spans="2:16" x14ac:dyDescent="0.3">
      <c r="B262" s="25" t="s">
        <v>51</v>
      </c>
      <c r="C262" s="30">
        <v>0</v>
      </c>
      <c r="G262" s="168"/>
      <c r="H262" s="168"/>
      <c r="I262" s="168"/>
      <c r="J262" s="209"/>
      <c r="K262" s="209"/>
      <c r="M262" s="25" t="s">
        <v>1512</v>
      </c>
      <c r="N262" s="30"/>
      <c r="O262" s="168"/>
      <c r="P262" s="168"/>
    </row>
    <row r="263" spans="2:16" x14ac:dyDescent="0.3">
      <c r="B263" s="25" t="s">
        <v>52</v>
      </c>
      <c r="C263" s="30">
        <v>0</v>
      </c>
      <c r="G263" s="168"/>
      <c r="H263" s="168"/>
      <c r="I263" s="168"/>
      <c r="J263" s="209"/>
      <c r="K263" s="209"/>
      <c r="M263" s="25" t="s">
        <v>1513</v>
      </c>
      <c r="N263" s="30"/>
      <c r="O263" s="168"/>
      <c r="P263" s="168"/>
    </row>
    <row r="264" spans="2:16" x14ac:dyDescent="0.3">
      <c r="B264" s="25" t="s">
        <v>53</v>
      </c>
      <c r="C264" s="30">
        <v>0</v>
      </c>
      <c r="G264" s="168"/>
      <c r="H264" s="168"/>
      <c r="I264" s="168"/>
      <c r="J264" s="168"/>
      <c r="K264" s="168"/>
      <c r="M264" s="25" t="s">
        <v>1514</v>
      </c>
      <c r="N264" s="30"/>
      <c r="O264" s="168"/>
      <c r="P264" s="168"/>
    </row>
    <row r="265" spans="2:16" x14ac:dyDescent="0.3">
      <c r="B265" s="26" t="s">
        <v>54</v>
      </c>
      <c r="C265" s="30">
        <v>0.94</v>
      </c>
      <c r="G265" s="168"/>
      <c r="H265" s="168"/>
      <c r="I265" s="168"/>
      <c r="J265" s="168"/>
      <c r="K265" s="168"/>
      <c r="M265" s="26" t="s">
        <v>54</v>
      </c>
      <c r="N265" s="30"/>
      <c r="O265" s="168"/>
      <c r="P265" s="168"/>
    </row>
    <row r="266" spans="2:16" x14ac:dyDescent="0.3">
      <c r="B266" s="26" t="s">
        <v>55</v>
      </c>
      <c r="C266" s="30">
        <v>0.94</v>
      </c>
      <c r="G266" s="168"/>
      <c r="H266" s="168"/>
      <c r="I266" s="168"/>
      <c r="J266" s="168"/>
      <c r="K266" s="168"/>
      <c r="M266" s="26" t="s">
        <v>55</v>
      </c>
      <c r="N266" s="30"/>
      <c r="O266" s="168"/>
      <c r="P266" s="168"/>
    </row>
    <row r="267" spans="2:16" x14ac:dyDescent="0.3">
      <c r="B267" s="26" t="s">
        <v>56</v>
      </c>
      <c r="C267" s="30">
        <v>0</v>
      </c>
      <c r="G267" s="168"/>
      <c r="H267" s="168"/>
      <c r="I267" s="168"/>
      <c r="J267" s="168"/>
      <c r="K267" s="168"/>
      <c r="M267" s="26" t="s">
        <v>56</v>
      </c>
      <c r="N267" s="30"/>
      <c r="O267" s="168"/>
      <c r="P267" s="168"/>
    </row>
    <row r="268" spans="2:16" x14ac:dyDescent="0.3">
      <c r="B268" s="168"/>
      <c r="C268" s="168"/>
      <c r="G268" s="168"/>
      <c r="H268" s="168"/>
      <c r="I268" s="168"/>
      <c r="J268" s="168"/>
      <c r="K268" s="168"/>
      <c r="M268" s="168"/>
      <c r="N268" s="168"/>
      <c r="O268" s="168"/>
      <c r="P268" s="168"/>
    </row>
    <row r="269" spans="2:16" x14ac:dyDescent="0.3">
      <c r="B269" s="27" t="s">
        <v>12</v>
      </c>
      <c r="C269" s="207"/>
      <c r="G269" s="168"/>
      <c r="H269" s="168"/>
      <c r="I269" s="168"/>
      <c r="J269" s="25" t="s">
        <v>1473</v>
      </c>
      <c r="K269" s="25" t="s">
        <v>61</v>
      </c>
      <c r="M269" s="27" t="s">
        <v>12</v>
      </c>
      <c r="N269" s="207"/>
      <c r="O269" s="168"/>
      <c r="P269" s="168"/>
    </row>
    <row r="270" spans="2:16" x14ac:dyDescent="0.3">
      <c r="B270" s="25" t="s">
        <v>1474</v>
      </c>
      <c r="C270" s="25" t="s">
        <v>1475</v>
      </c>
      <c r="D270" s="25" t="s">
        <v>50</v>
      </c>
      <c r="E270" s="25" t="s">
        <v>1478</v>
      </c>
      <c r="F270" s="25" t="s">
        <v>1479</v>
      </c>
      <c r="G270" s="25" t="s">
        <v>1480</v>
      </c>
      <c r="H270" s="25" t="s">
        <v>1477</v>
      </c>
      <c r="I270" s="25" t="s">
        <v>1476</v>
      </c>
      <c r="J270" s="213"/>
      <c r="K270" s="213"/>
      <c r="M270" s="25" t="s">
        <v>1506</v>
      </c>
      <c r="N270" s="25" t="s">
        <v>1507</v>
      </c>
      <c r="O270" s="25" t="s">
        <v>1508</v>
      </c>
      <c r="P270" s="25" t="s">
        <v>1509</v>
      </c>
    </row>
    <row r="271" spans="2:16" x14ac:dyDescent="0.3">
      <c r="B271" s="30"/>
      <c r="C271" s="30"/>
      <c r="D271" s="30"/>
      <c r="E271" s="30"/>
      <c r="F271" s="30"/>
      <c r="G271" s="30"/>
      <c r="H271" s="30"/>
      <c r="I271" s="30"/>
      <c r="J271" s="213"/>
      <c r="K271" s="213"/>
      <c r="M271" s="30"/>
      <c r="N271" s="30"/>
      <c r="O271" s="30"/>
      <c r="P271" s="30"/>
    </row>
    <row r="272" spans="2:16" x14ac:dyDescent="0.3">
      <c r="B272" s="30"/>
      <c r="C272" s="30"/>
      <c r="D272" s="30"/>
      <c r="E272" s="30"/>
      <c r="F272" s="30"/>
      <c r="G272" s="30"/>
      <c r="H272" s="30"/>
      <c r="I272" s="208"/>
      <c r="J272" s="30"/>
      <c r="K272" s="30"/>
      <c r="M272" s="30"/>
      <c r="N272" s="30"/>
      <c r="O272" s="30"/>
      <c r="P272" s="30"/>
    </row>
    <row r="273" spans="2:16" x14ac:dyDescent="0.3">
      <c r="B273" s="30"/>
      <c r="C273" s="30"/>
      <c r="D273" s="30"/>
      <c r="E273" s="30"/>
      <c r="F273" s="30"/>
      <c r="G273" s="30"/>
      <c r="H273" s="30"/>
      <c r="I273" s="208"/>
      <c r="J273" s="30"/>
      <c r="K273" s="30"/>
      <c r="M273" s="30"/>
      <c r="N273" s="30"/>
      <c r="O273" s="30"/>
      <c r="P273" s="30"/>
    </row>
    <row r="274" spans="2:16" x14ac:dyDescent="0.3">
      <c r="B274" s="30"/>
      <c r="C274" s="30"/>
      <c r="D274" s="30"/>
      <c r="E274" s="30"/>
      <c r="F274" s="30"/>
      <c r="G274" s="30"/>
      <c r="H274" s="30"/>
      <c r="I274" s="208"/>
      <c r="J274" s="30"/>
      <c r="K274" s="30"/>
      <c r="M274" s="30"/>
      <c r="N274" s="30"/>
      <c r="O274" s="30"/>
      <c r="P274" s="30"/>
    </row>
    <row r="275" spans="2:16" x14ac:dyDescent="0.3">
      <c r="B275" s="30"/>
      <c r="C275" s="30"/>
      <c r="D275" s="30"/>
      <c r="E275" s="30"/>
      <c r="F275" s="30"/>
      <c r="G275" s="30"/>
      <c r="H275" s="30"/>
      <c r="I275" s="208"/>
      <c r="J275" s="30"/>
      <c r="K275" s="30"/>
      <c r="M275" s="30"/>
      <c r="N275" s="30"/>
      <c r="O275" s="30"/>
      <c r="P275" s="30"/>
    </row>
    <row r="276" spans="2:16" x14ac:dyDescent="0.3">
      <c r="B276" s="30"/>
      <c r="C276" s="30"/>
      <c r="D276" s="30"/>
      <c r="E276" s="30"/>
      <c r="F276" s="30"/>
      <c r="G276" s="30"/>
      <c r="H276" s="30"/>
      <c r="I276" s="208"/>
      <c r="J276" s="30"/>
      <c r="K276" s="30"/>
      <c r="M276" s="30"/>
      <c r="N276" s="30"/>
      <c r="O276" s="30"/>
      <c r="P276" s="30"/>
    </row>
    <row r="277" spans="2:16" x14ac:dyDescent="0.3">
      <c r="B277" s="30"/>
      <c r="C277" s="30"/>
      <c r="D277" s="30"/>
      <c r="E277" s="30"/>
      <c r="F277" s="30"/>
      <c r="G277" s="30"/>
      <c r="H277" s="30"/>
      <c r="I277" s="208"/>
      <c r="J277" s="30"/>
      <c r="K277" s="30"/>
      <c r="M277" s="30"/>
      <c r="N277" s="30"/>
      <c r="O277" s="30"/>
      <c r="P277" s="30"/>
    </row>
    <row r="278" spans="2:16" x14ac:dyDescent="0.3">
      <c r="B278" s="30"/>
      <c r="C278" s="30"/>
      <c r="D278" s="30"/>
      <c r="E278" s="30"/>
      <c r="F278" s="30"/>
      <c r="G278" s="30"/>
      <c r="H278" s="30"/>
      <c r="I278" s="208"/>
      <c r="J278" s="30"/>
      <c r="K278" s="30"/>
      <c r="M278" s="30"/>
      <c r="N278" s="30"/>
      <c r="O278" s="30"/>
      <c r="P278" s="30"/>
    </row>
    <row r="279" spans="2:16" x14ac:dyDescent="0.3">
      <c r="B279" s="30"/>
      <c r="C279" s="30"/>
      <c r="D279" s="30"/>
      <c r="E279" s="30"/>
      <c r="F279" s="30"/>
      <c r="G279" s="30"/>
      <c r="H279" s="30"/>
      <c r="I279" s="208"/>
      <c r="J279" s="30"/>
      <c r="K279" s="30"/>
      <c r="M279" s="212" t="s">
        <v>1510</v>
      </c>
      <c r="N279" s="30"/>
      <c r="O279" s="30"/>
      <c r="P279" s="30"/>
    </row>
    <row r="280" spans="2:16" x14ac:dyDescent="0.3">
      <c r="B280" s="30"/>
      <c r="C280" s="30"/>
      <c r="D280" s="30"/>
      <c r="E280" s="30"/>
      <c r="F280" s="30"/>
      <c r="G280" s="30"/>
      <c r="H280" s="30"/>
      <c r="I280" s="208"/>
      <c r="J280" s="30"/>
      <c r="K280" s="30"/>
      <c r="M280" s="212" t="s">
        <v>1511</v>
      </c>
      <c r="N280" s="30"/>
      <c r="O280" s="30"/>
      <c r="P280" s="30"/>
    </row>
    <row r="281" spans="2:16" x14ac:dyDescent="0.3">
      <c r="B281" s="25" t="s">
        <v>51</v>
      </c>
      <c r="C281" s="30">
        <v>0</v>
      </c>
      <c r="G281" s="168"/>
      <c r="H281" s="168"/>
      <c r="I281" s="168"/>
      <c r="J281" s="209"/>
      <c r="K281" s="209"/>
      <c r="M281" s="25" t="s">
        <v>1512</v>
      </c>
      <c r="N281" s="30"/>
      <c r="O281" s="168"/>
      <c r="P281" s="168"/>
    </row>
    <row r="282" spans="2:16" x14ac:dyDescent="0.3">
      <c r="B282" s="25" t="s">
        <v>52</v>
      </c>
      <c r="C282" s="30">
        <v>0</v>
      </c>
      <c r="G282" s="168"/>
      <c r="H282" s="168"/>
      <c r="I282" s="168"/>
      <c r="J282" s="209"/>
      <c r="K282" s="209"/>
      <c r="M282" s="25" t="s">
        <v>1513</v>
      </c>
      <c r="N282" s="30"/>
      <c r="O282" s="168"/>
      <c r="P282" s="168"/>
    </row>
    <row r="283" spans="2:16" x14ac:dyDescent="0.3">
      <c r="B283" s="25" t="s">
        <v>53</v>
      </c>
      <c r="C283" s="30">
        <v>0</v>
      </c>
      <c r="G283" s="168"/>
      <c r="H283" s="168"/>
      <c r="I283" s="168"/>
      <c r="J283" s="168"/>
      <c r="K283" s="168"/>
      <c r="M283" s="25" t="s">
        <v>1514</v>
      </c>
      <c r="N283" s="30"/>
      <c r="O283" s="168"/>
      <c r="P283" s="168"/>
    </row>
    <row r="284" spans="2:16" x14ac:dyDescent="0.3">
      <c r="B284" s="26" t="s">
        <v>54</v>
      </c>
      <c r="C284" s="30">
        <v>0.94</v>
      </c>
      <c r="G284" s="168"/>
      <c r="H284" s="168"/>
      <c r="I284" s="168"/>
      <c r="J284" s="168"/>
      <c r="K284" s="168"/>
      <c r="M284" s="26" t="s">
        <v>54</v>
      </c>
      <c r="N284" s="30"/>
      <c r="O284" s="168"/>
      <c r="P284" s="168"/>
    </row>
    <row r="285" spans="2:16" x14ac:dyDescent="0.3">
      <c r="B285" s="26" t="s">
        <v>55</v>
      </c>
      <c r="C285" s="30">
        <v>0.94</v>
      </c>
      <c r="G285" s="168"/>
      <c r="H285" s="168"/>
      <c r="I285" s="168"/>
      <c r="J285" s="168"/>
      <c r="K285" s="168"/>
      <c r="M285" s="26" t="s">
        <v>55</v>
      </c>
      <c r="N285" s="30"/>
      <c r="O285" s="168"/>
      <c r="P285" s="168"/>
    </row>
    <row r="286" spans="2:16" x14ac:dyDescent="0.3">
      <c r="B286" s="26" t="s">
        <v>56</v>
      </c>
      <c r="C286" s="30">
        <v>0</v>
      </c>
      <c r="G286" s="168"/>
      <c r="H286" s="168"/>
      <c r="I286" s="168"/>
      <c r="J286" s="168"/>
      <c r="K286" s="168"/>
      <c r="M286" s="26" t="s">
        <v>56</v>
      </c>
      <c r="N286" s="30"/>
      <c r="O286" s="168"/>
      <c r="P286" s="168"/>
    </row>
    <row r="287" spans="2:16" x14ac:dyDescent="0.3">
      <c r="B287" s="168"/>
      <c r="C287" s="168"/>
      <c r="G287" s="168"/>
      <c r="H287" s="168"/>
      <c r="I287" s="168"/>
      <c r="J287" s="168"/>
      <c r="K287" s="168"/>
      <c r="M287" s="168"/>
      <c r="N287" s="168"/>
      <c r="O287" s="168"/>
      <c r="P287" s="168"/>
    </row>
    <row r="288" spans="2:16" x14ac:dyDescent="0.3">
      <c r="B288" s="27" t="s">
        <v>12</v>
      </c>
      <c r="C288" s="207"/>
      <c r="G288" s="168"/>
      <c r="H288" s="168"/>
      <c r="I288" s="168"/>
      <c r="J288" s="25" t="s">
        <v>1473</v>
      </c>
      <c r="K288" s="25" t="s">
        <v>61</v>
      </c>
      <c r="M288" s="27" t="s">
        <v>12</v>
      </c>
      <c r="N288" s="207"/>
      <c r="O288" s="168"/>
      <c r="P288" s="168"/>
    </row>
    <row r="289" spans="2:16" x14ac:dyDescent="0.3">
      <c r="B289" s="25" t="s">
        <v>1474</v>
      </c>
      <c r="C289" s="25" t="s">
        <v>1475</v>
      </c>
      <c r="D289" s="25" t="s">
        <v>50</v>
      </c>
      <c r="E289" s="25" t="s">
        <v>1478</v>
      </c>
      <c r="F289" s="25" t="s">
        <v>1479</v>
      </c>
      <c r="G289" s="25" t="s">
        <v>1480</v>
      </c>
      <c r="H289" s="25" t="s">
        <v>1477</v>
      </c>
      <c r="I289" s="25" t="s">
        <v>1476</v>
      </c>
      <c r="J289" s="213"/>
      <c r="K289" s="213"/>
      <c r="M289" s="25" t="s">
        <v>1506</v>
      </c>
      <c r="N289" s="25" t="s">
        <v>1507</v>
      </c>
      <c r="O289" s="25" t="s">
        <v>1508</v>
      </c>
      <c r="P289" s="25" t="s">
        <v>1509</v>
      </c>
    </row>
    <row r="290" spans="2:16" x14ac:dyDescent="0.3">
      <c r="B290" s="30"/>
      <c r="C290" s="30"/>
      <c r="D290" s="30"/>
      <c r="E290" s="30"/>
      <c r="F290" s="30"/>
      <c r="G290" s="30"/>
      <c r="H290" s="30"/>
      <c r="I290" s="30"/>
      <c r="J290" s="213"/>
      <c r="K290" s="213"/>
      <c r="M290" s="30"/>
      <c r="N290" s="30"/>
      <c r="O290" s="30"/>
      <c r="P290" s="30"/>
    </row>
    <row r="291" spans="2:16" x14ac:dyDescent="0.3">
      <c r="B291" s="30"/>
      <c r="C291" s="30"/>
      <c r="D291" s="30"/>
      <c r="E291" s="30"/>
      <c r="F291" s="30"/>
      <c r="G291" s="30"/>
      <c r="H291" s="30"/>
      <c r="I291" s="208"/>
      <c r="J291" s="30"/>
      <c r="K291" s="30"/>
      <c r="M291" s="30"/>
      <c r="N291" s="30"/>
      <c r="O291" s="30"/>
      <c r="P291" s="30"/>
    </row>
    <row r="292" spans="2:16" x14ac:dyDescent="0.3">
      <c r="B292" s="30"/>
      <c r="C292" s="30"/>
      <c r="D292" s="30"/>
      <c r="E292" s="30"/>
      <c r="F292" s="30"/>
      <c r="G292" s="30"/>
      <c r="H292" s="30"/>
      <c r="I292" s="208"/>
      <c r="J292" s="30"/>
      <c r="K292" s="30"/>
      <c r="M292" s="30"/>
      <c r="N292" s="30"/>
      <c r="O292" s="30"/>
      <c r="P292" s="30"/>
    </row>
    <row r="293" spans="2:16" x14ac:dyDescent="0.3">
      <c r="B293" s="30"/>
      <c r="C293" s="30"/>
      <c r="D293" s="30"/>
      <c r="E293" s="30"/>
      <c r="F293" s="30"/>
      <c r="G293" s="30"/>
      <c r="H293" s="30"/>
      <c r="I293" s="208"/>
      <c r="J293" s="30"/>
      <c r="K293" s="30"/>
      <c r="M293" s="30"/>
      <c r="N293" s="30"/>
      <c r="O293" s="30"/>
      <c r="P293" s="30"/>
    </row>
    <row r="294" spans="2:16" x14ac:dyDescent="0.3">
      <c r="B294" s="30"/>
      <c r="C294" s="30"/>
      <c r="D294" s="30"/>
      <c r="E294" s="30"/>
      <c r="F294" s="30"/>
      <c r="G294" s="30"/>
      <c r="H294" s="30"/>
      <c r="I294" s="208"/>
      <c r="J294" s="30"/>
      <c r="K294" s="30"/>
      <c r="M294" s="30"/>
      <c r="N294" s="30"/>
      <c r="O294" s="30"/>
      <c r="P294" s="30"/>
    </row>
    <row r="295" spans="2:16" x14ac:dyDescent="0.3">
      <c r="B295" s="30"/>
      <c r="C295" s="30"/>
      <c r="D295" s="30"/>
      <c r="E295" s="30"/>
      <c r="F295" s="30"/>
      <c r="G295" s="30"/>
      <c r="H295" s="30"/>
      <c r="I295" s="208"/>
      <c r="J295" s="30"/>
      <c r="K295" s="30"/>
      <c r="M295" s="30"/>
      <c r="N295" s="30"/>
      <c r="O295" s="30"/>
      <c r="P295" s="30"/>
    </row>
    <row r="296" spans="2:16" x14ac:dyDescent="0.3">
      <c r="B296" s="30"/>
      <c r="C296" s="30"/>
      <c r="D296" s="30"/>
      <c r="E296" s="30"/>
      <c r="F296" s="30"/>
      <c r="G296" s="30"/>
      <c r="H296" s="30"/>
      <c r="I296" s="208"/>
      <c r="J296" s="30"/>
      <c r="K296" s="30"/>
      <c r="M296" s="30"/>
      <c r="N296" s="30"/>
      <c r="O296" s="30"/>
      <c r="P296" s="30"/>
    </row>
    <row r="297" spans="2:16" x14ac:dyDescent="0.3">
      <c r="B297" s="30"/>
      <c r="C297" s="30"/>
      <c r="D297" s="30"/>
      <c r="E297" s="30"/>
      <c r="F297" s="30"/>
      <c r="G297" s="30"/>
      <c r="H297" s="30"/>
      <c r="I297" s="208"/>
      <c r="J297" s="30"/>
      <c r="K297" s="30"/>
      <c r="M297" s="30"/>
      <c r="N297" s="30"/>
      <c r="O297" s="30"/>
      <c r="P297" s="30"/>
    </row>
    <row r="298" spans="2:16" x14ac:dyDescent="0.3">
      <c r="B298" s="30"/>
      <c r="C298" s="30"/>
      <c r="D298" s="30"/>
      <c r="E298" s="30"/>
      <c r="F298" s="30"/>
      <c r="G298" s="30"/>
      <c r="H298" s="30"/>
      <c r="I298" s="208"/>
      <c r="J298" s="30"/>
      <c r="K298" s="30"/>
      <c r="M298" s="212" t="s">
        <v>1510</v>
      </c>
      <c r="N298" s="30"/>
      <c r="O298" s="30"/>
      <c r="P298" s="30"/>
    </row>
    <row r="299" spans="2:16" x14ac:dyDescent="0.3">
      <c r="B299" s="30"/>
      <c r="C299" s="30"/>
      <c r="D299" s="30"/>
      <c r="E299" s="30"/>
      <c r="F299" s="30"/>
      <c r="G299" s="30"/>
      <c r="H299" s="30"/>
      <c r="I299" s="208"/>
      <c r="J299" s="30"/>
      <c r="K299" s="30"/>
      <c r="M299" s="212" t="s">
        <v>1511</v>
      </c>
      <c r="N299" s="30"/>
      <c r="O299" s="30"/>
      <c r="P299" s="30"/>
    </row>
    <row r="300" spans="2:16" x14ac:dyDescent="0.3">
      <c r="B300" s="25" t="s">
        <v>51</v>
      </c>
      <c r="C300" s="30">
        <v>0</v>
      </c>
      <c r="G300" s="168"/>
      <c r="H300" s="168"/>
      <c r="I300" s="168"/>
      <c r="J300" s="209"/>
      <c r="K300" s="209"/>
      <c r="M300" s="25" t="s">
        <v>1512</v>
      </c>
      <c r="N300" s="30"/>
      <c r="O300" s="168"/>
      <c r="P300" s="168"/>
    </row>
    <row r="301" spans="2:16" x14ac:dyDescent="0.3">
      <c r="B301" s="25" t="s">
        <v>52</v>
      </c>
      <c r="C301" s="30">
        <v>0</v>
      </c>
      <c r="G301" s="168"/>
      <c r="H301" s="168"/>
      <c r="I301" s="168"/>
      <c r="J301" s="209"/>
      <c r="K301" s="209"/>
      <c r="M301" s="25" t="s">
        <v>1513</v>
      </c>
      <c r="N301" s="30"/>
      <c r="O301" s="168"/>
      <c r="P301" s="168"/>
    </row>
    <row r="302" spans="2:16" x14ac:dyDescent="0.3">
      <c r="B302" s="25" t="s">
        <v>53</v>
      </c>
      <c r="C302" s="30">
        <v>0</v>
      </c>
      <c r="G302" s="168"/>
      <c r="H302" s="168"/>
      <c r="I302" s="168"/>
      <c r="J302" s="168"/>
      <c r="K302" s="168"/>
      <c r="M302" s="25" t="s">
        <v>1514</v>
      </c>
      <c r="N302" s="30"/>
      <c r="O302" s="168"/>
      <c r="P302" s="168"/>
    </row>
    <row r="303" spans="2:16" x14ac:dyDescent="0.3">
      <c r="B303" s="26" t="s">
        <v>54</v>
      </c>
      <c r="C303" s="30">
        <v>0.94</v>
      </c>
      <c r="G303" s="168"/>
      <c r="H303" s="168"/>
      <c r="I303" s="168"/>
      <c r="J303" s="168"/>
      <c r="K303" s="168"/>
      <c r="M303" s="26" t="s">
        <v>54</v>
      </c>
      <c r="N303" s="30"/>
      <c r="O303" s="168"/>
      <c r="P303" s="168"/>
    </row>
    <row r="304" spans="2:16" x14ac:dyDescent="0.3">
      <c r="B304" s="26" t="s">
        <v>55</v>
      </c>
      <c r="C304" s="30">
        <v>0.94</v>
      </c>
      <c r="G304" s="168"/>
      <c r="H304" s="168"/>
      <c r="I304" s="168"/>
      <c r="J304" s="168"/>
      <c r="K304" s="168"/>
      <c r="M304" s="26" t="s">
        <v>55</v>
      </c>
      <c r="N304" s="30"/>
      <c r="O304" s="168"/>
      <c r="P304" s="168"/>
    </row>
    <row r="305" spans="2:16" x14ac:dyDescent="0.3">
      <c r="B305" s="26" t="s">
        <v>56</v>
      </c>
      <c r="C305" s="30">
        <v>0</v>
      </c>
      <c r="G305" s="168"/>
      <c r="H305" s="168"/>
      <c r="I305" s="168"/>
      <c r="J305" s="168"/>
      <c r="K305" s="168"/>
      <c r="M305" s="26" t="s">
        <v>56</v>
      </c>
      <c r="N305" s="30"/>
      <c r="O305" s="168"/>
      <c r="P305" s="168"/>
    </row>
    <row r="306" spans="2:16" x14ac:dyDescent="0.3">
      <c r="B306" s="168"/>
      <c r="C306" s="168"/>
      <c r="G306" s="168"/>
      <c r="H306" s="168"/>
      <c r="I306" s="168"/>
      <c r="J306" s="168"/>
      <c r="K306" s="168"/>
      <c r="M306" s="168"/>
      <c r="N306" s="168"/>
      <c r="O306" s="168"/>
      <c r="P306" s="168"/>
    </row>
    <row r="307" spans="2:16" x14ac:dyDescent="0.3">
      <c r="B307" s="27" t="s">
        <v>12</v>
      </c>
      <c r="C307" s="207"/>
      <c r="G307" s="168"/>
      <c r="H307" s="168"/>
      <c r="I307" s="168"/>
      <c r="J307" s="25" t="s">
        <v>1473</v>
      </c>
      <c r="K307" s="25" t="s">
        <v>61</v>
      </c>
      <c r="M307" s="27" t="s">
        <v>12</v>
      </c>
      <c r="N307" s="207"/>
      <c r="O307" s="168"/>
      <c r="P307" s="168"/>
    </row>
    <row r="308" spans="2:16" x14ac:dyDescent="0.3">
      <c r="B308" s="25" t="s">
        <v>1474</v>
      </c>
      <c r="C308" s="25" t="s">
        <v>1475</v>
      </c>
      <c r="D308" s="25" t="s">
        <v>50</v>
      </c>
      <c r="E308" s="25" t="s">
        <v>1478</v>
      </c>
      <c r="F308" s="25" t="s">
        <v>1479</v>
      </c>
      <c r="G308" s="25" t="s">
        <v>1480</v>
      </c>
      <c r="H308" s="25" t="s">
        <v>1477</v>
      </c>
      <c r="I308" s="25" t="s">
        <v>1476</v>
      </c>
      <c r="J308" s="213"/>
      <c r="K308" s="213"/>
      <c r="M308" s="25" t="s">
        <v>1506</v>
      </c>
      <c r="N308" s="25" t="s">
        <v>1507</v>
      </c>
      <c r="O308" s="25" t="s">
        <v>1508</v>
      </c>
      <c r="P308" s="25" t="s">
        <v>1509</v>
      </c>
    </row>
    <row r="309" spans="2:16" x14ac:dyDescent="0.3">
      <c r="B309" s="30"/>
      <c r="C309" s="30"/>
      <c r="D309" s="30"/>
      <c r="E309" s="30"/>
      <c r="F309" s="30"/>
      <c r="G309" s="30"/>
      <c r="H309" s="30"/>
      <c r="I309" s="30"/>
      <c r="J309" s="213"/>
      <c r="K309" s="213"/>
      <c r="M309" s="30"/>
      <c r="N309" s="30"/>
      <c r="O309" s="30"/>
      <c r="P309" s="30"/>
    </row>
    <row r="310" spans="2:16" x14ac:dyDescent="0.3">
      <c r="B310" s="30"/>
      <c r="C310" s="30"/>
      <c r="D310" s="30"/>
      <c r="E310" s="30"/>
      <c r="F310" s="30"/>
      <c r="G310" s="30"/>
      <c r="H310" s="30"/>
      <c r="I310" s="208"/>
      <c r="J310" s="30"/>
      <c r="K310" s="30"/>
      <c r="M310" s="30"/>
      <c r="N310" s="30"/>
      <c r="O310" s="30"/>
      <c r="P310" s="30"/>
    </row>
    <row r="311" spans="2:16" x14ac:dyDescent="0.3">
      <c r="B311" s="30"/>
      <c r="C311" s="30"/>
      <c r="D311" s="30"/>
      <c r="E311" s="30"/>
      <c r="F311" s="30"/>
      <c r="G311" s="30"/>
      <c r="H311" s="30"/>
      <c r="I311" s="208"/>
      <c r="J311" s="30"/>
      <c r="K311" s="30"/>
      <c r="M311" s="30"/>
      <c r="N311" s="30"/>
      <c r="O311" s="30"/>
      <c r="P311" s="30"/>
    </row>
    <row r="312" spans="2:16" x14ac:dyDescent="0.3">
      <c r="B312" s="30"/>
      <c r="C312" s="30"/>
      <c r="D312" s="30"/>
      <c r="E312" s="30"/>
      <c r="F312" s="30"/>
      <c r="G312" s="30"/>
      <c r="H312" s="30"/>
      <c r="I312" s="208"/>
      <c r="J312" s="30"/>
      <c r="K312" s="30"/>
      <c r="M312" s="30"/>
      <c r="N312" s="30"/>
      <c r="O312" s="30"/>
      <c r="P312" s="30"/>
    </row>
    <row r="313" spans="2:16" x14ac:dyDescent="0.3">
      <c r="B313" s="30"/>
      <c r="C313" s="30"/>
      <c r="D313" s="30"/>
      <c r="E313" s="30"/>
      <c r="F313" s="30"/>
      <c r="G313" s="30"/>
      <c r="H313" s="30"/>
      <c r="I313" s="208"/>
      <c r="J313" s="30"/>
      <c r="K313" s="30"/>
      <c r="M313" s="30"/>
      <c r="N313" s="30"/>
      <c r="O313" s="30"/>
      <c r="P313" s="30"/>
    </row>
    <row r="314" spans="2:16" x14ac:dyDescent="0.3">
      <c r="B314" s="30"/>
      <c r="C314" s="30"/>
      <c r="D314" s="30"/>
      <c r="E314" s="30"/>
      <c r="F314" s="30"/>
      <c r="G314" s="30"/>
      <c r="H314" s="30"/>
      <c r="I314" s="208"/>
      <c r="J314" s="30"/>
      <c r="K314" s="30"/>
      <c r="M314" s="30"/>
      <c r="N314" s="30"/>
      <c r="O314" s="30"/>
      <c r="P314" s="30"/>
    </row>
    <row r="315" spans="2:16" x14ac:dyDescent="0.3">
      <c r="B315" s="30"/>
      <c r="C315" s="30"/>
      <c r="D315" s="30"/>
      <c r="E315" s="30"/>
      <c r="F315" s="30"/>
      <c r="G315" s="30"/>
      <c r="H315" s="30"/>
      <c r="I315" s="208"/>
      <c r="J315" s="30"/>
      <c r="K315" s="30"/>
      <c r="M315" s="30"/>
      <c r="N315" s="30"/>
      <c r="O315" s="30"/>
      <c r="P315" s="30"/>
    </row>
    <row r="316" spans="2:16" x14ac:dyDescent="0.3">
      <c r="B316" s="30"/>
      <c r="C316" s="30"/>
      <c r="D316" s="30"/>
      <c r="E316" s="30"/>
      <c r="F316" s="30"/>
      <c r="G316" s="30"/>
      <c r="H316" s="30"/>
      <c r="I316" s="208"/>
      <c r="J316" s="30"/>
      <c r="K316" s="30"/>
      <c r="M316" s="30"/>
      <c r="N316" s="30"/>
      <c r="O316" s="30"/>
      <c r="P316" s="30"/>
    </row>
    <row r="317" spans="2:16" x14ac:dyDescent="0.3">
      <c r="B317" s="30"/>
      <c r="C317" s="30"/>
      <c r="D317" s="30"/>
      <c r="E317" s="30"/>
      <c r="F317" s="30"/>
      <c r="G317" s="30"/>
      <c r="H317" s="30"/>
      <c r="I317" s="208"/>
      <c r="J317" s="30"/>
      <c r="K317" s="30"/>
      <c r="M317" s="212" t="s">
        <v>1510</v>
      </c>
      <c r="N317" s="30"/>
      <c r="O317" s="30"/>
      <c r="P317" s="30"/>
    </row>
    <row r="318" spans="2:16" x14ac:dyDescent="0.3">
      <c r="B318" s="30"/>
      <c r="C318" s="30"/>
      <c r="D318" s="30"/>
      <c r="E318" s="30"/>
      <c r="F318" s="30"/>
      <c r="G318" s="30"/>
      <c r="H318" s="30"/>
      <c r="I318" s="208"/>
      <c r="J318" s="30"/>
      <c r="K318" s="30"/>
      <c r="M318" s="212" t="s">
        <v>1511</v>
      </c>
      <c r="N318" s="30"/>
      <c r="O318" s="30"/>
      <c r="P318" s="30"/>
    </row>
    <row r="319" spans="2:16" x14ac:dyDescent="0.3">
      <c r="B319" s="25" t="s">
        <v>51</v>
      </c>
      <c r="C319" s="30">
        <v>0</v>
      </c>
      <c r="G319" s="168"/>
      <c r="H319" s="168"/>
      <c r="I319" s="168"/>
      <c r="J319" s="209"/>
      <c r="K319" s="209"/>
      <c r="M319" s="25" t="s">
        <v>1512</v>
      </c>
      <c r="N319" s="30"/>
      <c r="O319" s="168"/>
      <c r="P319" s="168"/>
    </row>
    <row r="320" spans="2:16" x14ac:dyDescent="0.3">
      <c r="B320" s="25" t="s">
        <v>52</v>
      </c>
      <c r="C320" s="30">
        <v>0</v>
      </c>
      <c r="G320" s="168"/>
      <c r="H320" s="168"/>
      <c r="I320" s="168"/>
      <c r="J320" s="209"/>
      <c r="K320" s="209"/>
      <c r="M320" s="25" t="s">
        <v>1513</v>
      </c>
      <c r="N320" s="30"/>
      <c r="O320" s="168"/>
      <c r="P320" s="168"/>
    </row>
    <row r="321" spans="2:16" x14ac:dyDescent="0.3">
      <c r="B321" s="25" t="s">
        <v>53</v>
      </c>
      <c r="C321" s="30">
        <v>0</v>
      </c>
      <c r="G321" s="168"/>
      <c r="H321" s="168"/>
      <c r="I321" s="168"/>
      <c r="J321" s="168"/>
      <c r="K321" s="168"/>
      <c r="M321" s="25" t="s">
        <v>1514</v>
      </c>
      <c r="N321" s="30"/>
      <c r="O321" s="168"/>
      <c r="P321" s="168"/>
    </row>
    <row r="322" spans="2:16" x14ac:dyDescent="0.3">
      <c r="B322" s="26" t="s">
        <v>54</v>
      </c>
      <c r="C322" s="30">
        <v>0.94</v>
      </c>
      <c r="G322" s="168"/>
      <c r="H322" s="168"/>
      <c r="I322" s="168"/>
      <c r="J322" s="168"/>
      <c r="K322" s="168"/>
      <c r="M322" s="26" t="s">
        <v>54</v>
      </c>
      <c r="N322" s="30"/>
      <c r="O322" s="168"/>
      <c r="P322" s="168"/>
    </row>
    <row r="323" spans="2:16" x14ac:dyDescent="0.3">
      <c r="B323" s="26" t="s">
        <v>55</v>
      </c>
      <c r="C323" s="30">
        <v>0.94</v>
      </c>
      <c r="G323" s="168"/>
      <c r="H323" s="168"/>
      <c r="I323" s="168"/>
      <c r="J323" s="168"/>
      <c r="K323" s="168"/>
      <c r="M323" s="26" t="s">
        <v>55</v>
      </c>
      <c r="N323" s="30"/>
      <c r="O323" s="168"/>
      <c r="P323" s="168"/>
    </row>
    <row r="324" spans="2:16" x14ac:dyDescent="0.3">
      <c r="B324" s="26" t="s">
        <v>56</v>
      </c>
      <c r="C324" s="30">
        <v>0</v>
      </c>
      <c r="G324" s="168"/>
      <c r="H324" s="168"/>
      <c r="I324" s="168"/>
      <c r="J324" s="168"/>
      <c r="K324" s="168"/>
      <c r="M324" s="26" t="s">
        <v>56</v>
      </c>
      <c r="N324" s="30"/>
      <c r="O324" s="168"/>
      <c r="P324" s="168"/>
    </row>
    <row r="325" spans="2:16" x14ac:dyDescent="0.3">
      <c r="B325" s="168"/>
      <c r="C325" s="168"/>
      <c r="G325" s="168"/>
      <c r="H325" s="168"/>
      <c r="I325" s="168"/>
      <c r="J325" s="168"/>
      <c r="K325" s="168"/>
      <c r="M325" s="168"/>
      <c r="N325" s="168"/>
      <c r="O325" s="168"/>
      <c r="P325" s="168"/>
    </row>
    <row r="326" spans="2:16" x14ac:dyDescent="0.3">
      <c r="B326" s="27" t="s">
        <v>12</v>
      </c>
      <c r="C326" s="207"/>
      <c r="G326" s="168"/>
      <c r="H326" s="168"/>
      <c r="I326" s="168"/>
      <c r="J326" s="25" t="s">
        <v>1473</v>
      </c>
      <c r="K326" s="25" t="s">
        <v>61</v>
      </c>
      <c r="M326" s="27" t="s">
        <v>12</v>
      </c>
      <c r="N326" s="207"/>
      <c r="O326" s="168"/>
      <c r="P326" s="168"/>
    </row>
    <row r="327" spans="2:16" x14ac:dyDescent="0.3">
      <c r="B327" s="25" t="s">
        <v>1474</v>
      </c>
      <c r="C327" s="25" t="s">
        <v>1475</v>
      </c>
      <c r="D327" s="25" t="s">
        <v>50</v>
      </c>
      <c r="E327" s="25" t="s">
        <v>1478</v>
      </c>
      <c r="F327" s="25" t="s">
        <v>1479</v>
      </c>
      <c r="G327" s="25" t="s">
        <v>1480</v>
      </c>
      <c r="H327" s="25" t="s">
        <v>1477</v>
      </c>
      <c r="I327" s="25" t="s">
        <v>1476</v>
      </c>
      <c r="J327" s="213"/>
      <c r="K327" s="213"/>
      <c r="M327" s="25" t="s">
        <v>1506</v>
      </c>
      <c r="N327" s="25" t="s">
        <v>1507</v>
      </c>
      <c r="O327" s="25" t="s">
        <v>1508</v>
      </c>
      <c r="P327" s="25" t="s">
        <v>1509</v>
      </c>
    </row>
    <row r="328" spans="2:16" x14ac:dyDescent="0.3">
      <c r="B328" s="30"/>
      <c r="C328" s="30"/>
      <c r="D328" s="30"/>
      <c r="E328" s="30"/>
      <c r="F328" s="30"/>
      <c r="G328" s="30"/>
      <c r="H328" s="30"/>
      <c r="I328" s="30"/>
      <c r="J328" s="213"/>
      <c r="K328" s="213"/>
      <c r="M328" s="30"/>
      <c r="N328" s="30"/>
      <c r="O328" s="30"/>
      <c r="P328" s="30"/>
    </row>
    <row r="329" spans="2:16" x14ac:dyDescent="0.3">
      <c r="B329" s="30"/>
      <c r="C329" s="30"/>
      <c r="D329" s="30"/>
      <c r="E329" s="30"/>
      <c r="F329" s="30"/>
      <c r="G329" s="30"/>
      <c r="H329" s="30"/>
      <c r="I329" s="208"/>
      <c r="J329" s="30"/>
      <c r="K329" s="30"/>
      <c r="M329" s="30"/>
      <c r="N329" s="30"/>
      <c r="O329" s="30"/>
      <c r="P329" s="30"/>
    </row>
    <row r="330" spans="2:16" x14ac:dyDescent="0.3">
      <c r="B330" s="30"/>
      <c r="C330" s="30"/>
      <c r="D330" s="30"/>
      <c r="E330" s="30"/>
      <c r="F330" s="30"/>
      <c r="G330" s="30"/>
      <c r="H330" s="30"/>
      <c r="I330" s="208"/>
      <c r="J330" s="30"/>
      <c r="K330" s="30"/>
      <c r="M330" s="30"/>
      <c r="N330" s="30"/>
      <c r="O330" s="30"/>
      <c r="P330" s="30"/>
    </row>
    <row r="331" spans="2:16" x14ac:dyDescent="0.3">
      <c r="B331" s="30"/>
      <c r="C331" s="30"/>
      <c r="D331" s="30"/>
      <c r="E331" s="30"/>
      <c r="F331" s="30"/>
      <c r="G331" s="30"/>
      <c r="H331" s="30"/>
      <c r="I331" s="208"/>
      <c r="J331" s="30"/>
      <c r="K331" s="30"/>
      <c r="M331" s="30"/>
      <c r="N331" s="30"/>
      <c r="O331" s="30"/>
      <c r="P331" s="30"/>
    </row>
    <row r="332" spans="2:16" x14ac:dyDescent="0.3">
      <c r="B332" s="30"/>
      <c r="C332" s="30"/>
      <c r="D332" s="30"/>
      <c r="E332" s="30"/>
      <c r="F332" s="30"/>
      <c r="G332" s="30"/>
      <c r="H332" s="30"/>
      <c r="I332" s="208"/>
      <c r="J332" s="30"/>
      <c r="K332" s="30"/>
      <c r="M332" s="30"/>
      <c r="N332" s="30"/>
      <c r="O332" s="30"/>
      <c r="P332" s="30"/>
    </row>
    <row r="333" spans="2:16" x14ac:dyDescent="0.3">
      <c r="B333" s="30"/>
      <c r="C333" s="30"/>
      <c r="D333" s="30"/>
      <c r="E333" s="30"/>
      <c r="F333" s="30"/>
      <c r="G333" s="30"/>
      <c r="H333" s="30"/>
      <c r="I333" s="208"/>
      <c r="J333" s="30"/>
      <c r="K333" s="30"/>
      <c r="M333" s="30"/>
      <c r="N333" s="30"/>
      <c r="O333" s="30"/>
      <c r="P333" s="30"/>
    </row>
    <row r="334" spans="2:16" x14ac:dyDescent="0.3">
      <c r="B334" s="30"/>
      <c r="C334" s="30"/>
      <c r="D334" s="30"/>
      <c r="E334" s="30"/>
      <c r="F334" s="30"/>
      <c r="G334" s="30"/>
      <c r="H334" s="30"/>
      <c r="I334" s="208"/>
      <c r="J334" s="30"/>
      <c r="K334" s="30"/>
      <c r="M334" s="30"/>
      <c r="N334" s="30"/>
      <c r="O334" s="30"/>
      <c r="P334" s="30"/>
    </row>
    <row r="335" spans="2:16" x14ac:dyDescent="0.3">
      <c r="B335" s="30"/>
      <c r="C335" s="30"/>
      <c r="D335" s="30"/>
      <c r="E335" s="30"/>
      <c r="F335" s="30"/>
      <c r="G335" s="30"/>
      <c r="H335" s="30"/>
      <c r="I335" s="208"/>
      <c r="J335" s="30"/>
      <c r="K335" s="30"/>
      <c r="M335" s="30"/>
      <c r="N335" s="30"/>
      <c r="O335" s="30"/>
      <c r="P335" s="30"/>
    </row>
    <row r="336" spans="2:16" x14ac:dyDescent="0.3">
      <c r="B336" s="30"/>
      <c r="C336" s="30"/>
      <c r="D336" s="30"/>
      <c r="E336" s="30"/>
      <c r="F336" s="30"/>
      <c r="G336" s="30"/>
      <c r="H336" s="30"/>
      <c r="I336" s="208"/>
      <c r="J336" s="30"/>
      <c r="K336" s="30"/>
      <c r="M336" s="212" t="s">
        <v>1510</v>
      </c>
      <c r="N336" s="30"/>
      <c r="O336" s="30"/>
      <c r="P336" s="30"/>
    </row>
    <row r="337" spans="2:16" x14ac:dyDescent="0.3">
      <c r="B337" s="30"/>
      <c r="C337" s="30"/>
      <c r="D337" s="30"/>
      <c r="E337" s="30"/>
      <c r="F337" s="30"/>
      <c r="G337" s="30"/>
      <c r="H337" s="30"/>
      <c r="I337" s="208"/>
      <c r="J337" s="30"/>
      <c r="K337" s="30"/>
      <c r="M337" s="212" t="s">
        <v>1511</v>
      </c>
      <c r="N337" s="30"/>
      <c r="O337" s="30"/>
      <c r="P337" s="30"/>
    </row>
    <row r="338" spans="2:16" x14ac:dyDescent="0.3">
      <c r="B338" s="25" t="s">
        <v>51</v>
      </c>
      <c r="C338" s="30">
        <v>0</v>
      </c>
      <c r="G338" s="168"/>
      <c r="H338" s="168"/>
      <c r="I338" s="168"/>
      <c r="J338" s="209"/>
      <c r="K338" s="209"/>
      <c r="M338" s="25" t="s">
        <v>1512</v>
      </c>
      <c r="N338" s="30"/>
      <c r="O338" s="168"/>
      <c r="P338" s="168"/>
    </row>
    <row r="339" spans="2:16" x14ac:dyDescent="0.3">
      <c r="B339" s="25" t="s">
        <v>52</v>
      </c>
      <c r="C339" s="30">
        <v>0</v>
      </c>
      <c r="G339" s="168"/>
      <c r="H339" s="168"/>
      <c r="I339" s="168"/>
      <c r="J339" s="209"/>
      <c r="K339" s="209"/>
      <c r="M339" s="25" t="s">
        <v>1513</v>
      </c>
      <c r="N339" s="30"/>
      <c r="O339" s="168"/>
      <c r="P339" s="168"/>
    </row>
    <row r="340" spans="2:16" x14ac:dyDescent="0.3">
      <c r="B340" s="25" t="s">
        <v>53</v>
      </c>
      <c r="C340" s="30">
        <v>0</v>
      </c>
      <c r="G340" s="168"/>
      <c r="H340" s="168"/>
      <c r="I340" s="168"/>
      <c r="J340" s="168"/>
      <c r="K340" s="168"/>
      <c r="M340" s="25" t="s">
        <v>1514</v>
      </c>
      <c r="N340" s="30"/>
      <c r="O340" s="168"/>
      <c r="P340" s="168"/>
    </row>
    <row r="341" spans="2:16" x14ac:dyDescent="0.3">
      <c r="B341" s="26" t="s">
        <v>54</v>
      </c>
      <c r="C341" s="30">
        <v>0.94</v>
      </c>
      <c r="G341" s="168"/>
      <c r="H341" s="168"/>
      <c r="I341" s="168"/>
      <c r="J341" s="168"/>
      <c r="K341" s="168"/>
      <c r="M341" s="26" t="s">
        <v>54</v>
      </c>
      <c r="N341" s="30"/>
      <c r="O341" s="168"/>
      <c r="P341" s="168"/>
    </row>
    <row r="342" spans="2:16" x14ac:dyDescent="0.3">
      <c r="B342" s="26" t="s">
        <v>55</v>
      </c>
      <c r="C342" s="30">
        <v>0.94</v>
      </c>
      <c r="G342" s="168"/>
      <c r="H342" s="168"/>
      <c r="I342" s="168"/>
      <c r="J342" s="168"/>
      <c r="K342" s="168"/>
      <c r="M342" s="26" t="s">
        <v>55</v>
      </c>
      <c r="N342" s="30"/>
      <c r="O342" s="168"/>
      <c r="P342" s="168"/>
    </row>
    <row r="343" spans="2:16" x14ac:dyDescent="0.3">
      <c r="B343" s="26" t="s">
        <v>56</v>
      </c>
      <c r="C343" s="30">
        <v>0</v>
      </c>
      <c r="G343" s="168"/>
      <c r="H343" s="168"/>
      <c r="I343" s="168"/>
      <c r="J343" s="168"/>
      <c r="K343" s="168"/>
      <c r="M343" s="26" t="s">
        <v>56</v>
      </c>
      <c r="N343" s="30"/>
      <c r="O343" s="168"/>
      <c r="P343" s="168"/>
    </row>
    <row r="344" spans="2:16" x14ac:dyDescent="0.3">
      <c r="B344" s="168"/>
      <c r="C344" s="168"/>
      <c r="G344" s="168"/>
      <c r="H344" s="168"/>
      <c r="I344" s="168"/>
      <c r="J344" s="168"/>
      <c r="K344" s="168"/>
      <c r="M344" s="168"/>
      <c r="N344" s="168"/>
      <c r="O344" s="168"/>
      <c r="P344" s="168"/>
    </row>
    <row r="345" spans="2:16" x14ac:dyDescent="0.3">
      <c r="B345" s="27" t="s">
        <v>12</v>
      </c>
      <c r="C345" s="207"/>
      <c r="G345" s="168"/>
      <c r="H345" s="168"/>
      <c r="I345" s="168"/>
      <c r="J345" s="25" t="s">
        <v>1473</v>
      </c>
      <c r="K345" s="25" t="s">
        <v>61</v>
      </c>
      <c r="M345" s="27" t="s">
        <v>12</v>
      </c>
      <c r="N345" s="207"/>
      <c r="O345" s="168"/>
      <c r="P345" s="168"/>
    </row>
    <row r="346" spans="2:16" x14ac:dyDescent="0.3">
      <c r="B346" s="25" t="s">
        <v>1474</v>
      </c>
      <c r="C346" s="25" t="s">
        <v>1475</v>
      </c>
      <c r="D346" s="25" t="s">
        <v>50</v>
      </c>
      <c r="E346" s="25" t="s">
        <v>1478</v>
      </c>
      <c r="F346" s="25" t="s">
        <v>1479</v>
      </c>
      <c r="G346" s="25" t="s">
        <v>1480</v>
      </c>
      <c r="H346" s="25" t="s">
        <v>1477</v>
      </c>
      <c r="I346" s="25" t="s">
        <v>1476</v>
      </c>
      <c r="J346" s="213"/>
      <c r="K346" s="213"/>
      <c r="M346" s="25" t="s">
        <v>1506</v>
      </c>
      <c r="N346" s="25" t="s">
        <v>1507</v>
      </c>
      <c r="O346" s="25" t="s">
        <v>1508</v>
      </c>
      <c r="P346" s="25" t="s">
        <v>1509</v>
      </c>
    </row>
    <row r="347" spans="2:16" x14ac:dyDescent="0.3">
      <c r="B347" s="30"/>
      <c r="C347" s="30"/>
      <c r="D347" s="30"/>
      <c r="E347" s="30"/>
      <c r="F347" s="30"/>
      <c r="G347" s="30"/>
      <c r="H347" s="30"/>
      <c r="I347" s="30"/>
      <c r="J347" s="213"/>
      <c r="K347" s="213"/>
      <c r="M347" s="30"/>
      <c r="N347" s="30"/>
      <c r="O347" s="30"/>
      <c r="P347" s="30"/>
    </row>
    <row r="348" spans="2:16" x14ac:dyDescent="0.3">
      <c r="B348" s="30"/>
      <c r="C348" s="30"/>
      <c r="D348" s="30"/>
      <c r="E348" s="30"/>
      <c r="F348" s="30"/>
      <c r="G348" s="30"/>
      <c r="H348" s="30"/>
      <c r="I348" s="208"/>
      <c r="J348" s="30"/>
      <c r="K348" s="30"/>
      <c r="M348" s="30"/>
      <c r="N348" s="30"/>
      <c r="O348" s="30"/>
      <c r="P348" s="30"/>
    </row>
    <row r="349" spans="2:16" x14ac:dyDescent="0.3">
      <c r="B349" s="30"/>
      <c r="C349" s="30"/>
      <c r="D349" s="30"/>
      <c r="E349" s="30"/>
      <c r="F349" s="30"/>
      <c r="G349" s="30"/>
      <c r="H349" s="30"/>
      <c r="I349" s="208"/>
      <c r="J349" s="30"/>
      <c r="K349" s="30"/>
      <c r="M349" s="30"/>
      <c r="N349" s="30"/>
      <c r="O349" s="30"/>
      <c r="P349" s="30"/>
    </row>
    <row r="350" spans="2:16" x14ac:dyDescent="0.3">
      <c r="B350" s="30"/>
      <c r="C350" s="30"/>
      <c r="D350" s="30"/>
      <c r="E350" s="30"/>
      <c r="F350" s="30"/>
      <c r="G350" s="30"/>
      <c r="H350" s="30"/>
      <c r="I350" s="208"/>
      <c r="J350" s="30"/>
      <c r="K350" s="30"/>
      <c r="M350" s="30"/>
      <c r="N350" s="30"/>
      <c r="O350" s="30"/>
      <c r="P350" s="30"/>
    </row>
    <row r="351" spans="2:16" x14ac:dyDescent="0.3">
      <c r="B351" s="30"/>
      <c r="C351" s="30"/>
      <c r="D351" s="30"/>
      <c r="E351" s="30"/>
      <c r="F351" s="30"/>
      <c r="G351" s="30"/>
      <c r="H351" s="30"/>
      <c r="I351" s="208"/>
      <c r="J351" s="30"/>
      <c r="K351" s="30"/>
      <c r="M351" s="30"/>
      <c r="N351" s="30"/>
      <c r="O351" s="30"/>
      <c r="P351" s="30"/>
    </row>
    <row r="352" spans="2:16" x14ac:dyDescent="0.3">
      <c r="B352" s="30"/>
      <c r="C352" s="30"/>
      <c r="D352" s="30"/>
      <c r="E352" s="30"/>
      <c r="F352" s="30"/>
      <c r="G352" s="30"/>
      <c r="H352" s="30"/>
      <c r="I352" s="208"/>
      <c r="J352" s="30"/>
      <c r="K352" s="30"/>
      <c r="M352" s="30"/>
      <c r="N352" s="30"/>
      <c r="O352" s="30"/>
      <c r="P352" s="30"/>
    </row>
    <row r="353" spans="2:16" x14ac:dyDescent="0.3">
      <c r="B353" s="30"/>
      <c r="C353" s="30"/>
      <c r="D353" s="30"/>
      <c r="E353" s="30"/>
      <c r="F353" s="30"/>
      <c r="G353" s="30"/>
      <c r="H353" s="30"/>
      <c r="I353" s="208"/>
      <c r="J353" s="30"/>
      <c r="K353" s="30"/>
      <c r="M353" s="30"/>
      <c r="N353" s="30"/>
      <c r="O353" s="30"/>
      <c r="P353" s="30"/>
    </row>
    <row r="354" spans="2:16" x14ac:dyDescent="0.3">
      <c r="B354" s="30"/>
      <c r="C354" s="30"/>
      <c r="D354" s="30"/>
      <c r="E354" s="30"/>
      <c r="F354" s="30"/>
      <c r="G354" s="30"/>
      <c r="H354" s="30"/>
      <c r="I354" s="208"/>
      <c r="J354" s="30"/>
      <c r="K354" s="30"/>
      <c r="M354" s="30"/>
      <c r="N354" s="30"/>
      <c r="O354" s="30"/>
      <c r="P354" s="30"/>
    </row>
    <row r="355" spans="2:16" x14ac:dyDescent="0.3">
      <c r="B355" s="30"/>
      <c r="C355" s="30"/>
      <c r="D355" s="30"/>
      <c r="E355" s="30"/>
      <c r="F355" s="30"/>
      <c r="G355" s="30"/>
      <c r="H355" s="30"/>
      <c r="I355" s="208"/>
      <c r="J355" s="30"/>
      <c r="K355" s="30"/>
      <c r="M355" s="212" t="s">
        <v>1510</v>
      </c>
      <c r="N355" s="30"/>
      <c r="O355" s="30"/>
      <c r="P355" s="30"/>
    </row>
    <row r="356" spans="2:16" x14ac:dyDescent="0.3">
      <c r="B356" s="30"/>
      <c r="C356" s="30"/>
      <c r="D356" s="30"/>
      <c r="E356" s="30"/>
      <c r="F356" s="30"/>
      <c r="G356" s="30"/>
      <c r="H356" s="30"/>
      <c r="I356" s="208"/>
      <c r="J356" s="30"/>
      <c r="K356" s="30"/>
      <c r="M356" s="212" t="s">
        <v>1511</v>
      </c>
      <c r="N356" s="30"/>
      <c r="O356" s="30"/>
      <c r="P356" s="30"/>
    </row>
    <row r="357" spans="2:16" x14ac:dyDescent="0.3">
      <c r="B357" s="25" t="s">
        <v>51</v>
      </c>
      <c r="C357" s="30">
        <v>0</v>
      </c>
      <c r="G357" s="168"/>
      <c r="H357" s="168"/>
      <c r="I357" s="168"/>
      <c r="J357" s="209"/>
      <c r="K357" s="209"/>
      <c r="M357" s="25" t="s">
        <v>1512</v>
      </c>
      <c r="N357" s="30"/>
      <c r="O357" s="168"/>
      <c r="P357" s="168"/>
    </row>
    <row r="358" spans="2:16" x14ac:dyDescent="0.3">
      <c r="B358" s="25" t="s">
        <v>52</v>
      </c>
      <c r="C358" s="30">
        <v>0</v>
      </c>
      <c r="G358" s="168"/>
      <c r="H358" s="168"/>
      <c r="I358" s="168"/>
      <c r="J358" s="209"/>
      <c r="K358" s="209"/>
      <c r="M358" s="25" t="s">
        <v>1513</v>
      </c>
      <c r="N358" s="30"/>
      <c r="O358" s="168"/>
      <c r="P358" s="168"/>
    </row>
    <row r="359" spans="2:16" x14ac:dyDescent="0.3">
      <c r="B359" s="25" t="s">
        <v>53</v>
      </c>
      <c r="C359" s="30">
        <v>0</v>
      </c>
      <c r="G359" s="168"/>
      <c r="H359" s="168"/>
      <c r="I359" s="168"/>
      <c r="J359" s="168"/>
      <c r="K359" s="168"/>
      <c r="M359" s="25" t="s">
        <v>1514</v>
      </c>
      <c r="N359" s="30"/>
      <c r="O359" s="168"/>
      <c r="P359" s="168"/>
    </row>
    <row r="360" spans="2:16" x14ac:dyDescent="0.3">
      <c r="B360" s="26" t="s">
        <v>54</v>
      </c>
      <c r="C360" s="30">
        <v>0.94</v>
      </c>
      <c r="G360" s="168"/>
      <c r="H360" s="168"/>
      <c r="I360" s="168"/>
      <c r="J360" s="168"/>
      <c r="K360" s="168"/>
      <c r="M360" s="26" t="s">
        <v>54</v>
      </c>
      <c r="N360" s="30"/>
      <c r="O360" s="168"/>
      <c r="P360" s="168"/>
    </row>
    <row r="361" spans="2:16" x14ac:dyDescent="0.3">
      <c r="B361" s="26" t="s">
        <v>55</v>
      </c>
      <c r="C361" s="30">
        <v>0.94</v>
      </c>
      <c r="G361" s="168"/>
      <c r="H361" s="168"/>
      <c r="I361" s="168"/>
      <c r="J361" s="168"/>
      <c r="K361" s="168"/>
      <c r="M361" s="26" t="s">
        <v>55</v>
      </c>
      <c r="N361" s="30"/>
      <c r="O361" s="168"/>
      <c r="P361" s="168"/>
    </row>
    <row r="362" spans="2:16" x14ac:dyDescent="0.3">
      <c r="B362" s="26" t="s">
        <v>56</v>
      </c>
      <c r="C362" s="30">
        <v>0</v>
      </c>
      <c r="G362" s="168"/>
      <c r="H362" s="168"/>
      <c r="I362" s="168"/>
      <c r="J362" s="168"/>
      <c r="K362" s="168"/>
      <c r="M362" s="26" t="s">
        <v>56</v>
      </c>
      <c r="N362" s="30"/>
      <c r="O362" s="168"/>
      <c r="P362" s="168"/>
    </row>
    <row r="363" spans="2:16" x14ac:dyDescent="0.3">
      <c r="B363" s="168"/>
      <c r="C363" s="168"/>
      <c r="G363" s="168"/>
      <c r="H363" s="168"/>
      <c r="I363" s="168"/>
      <c r="J363" s="168"/>
      <c r="K363" s="168"/>
      <c r="M363" s="168"/>
      <c r="N363" s="168"/>
      <c r="O363" s="168"/>
      <c r="P363" s="168"/>
    </row>
    <row r="364" spans="2:16" x14ac:dyDescent="0.3">
      <c r="B364" s="27" t="s">
        <v>12</v>
      </c>
      <c r="C364" s="207"/>
      <c r="G364" s="168"/>
      <c r="H364" s="168"/>
      <c r="I364" s="168"/>
      <c r="J364" s="25" t="s">
        <v>1473</v>
      </c>
      <c r="K364" s="25" t="s">
        <v>61</v>
      </c>
      <c r="M364" s="27" t="s">
        <v>12</v>
      </c>
      <c r="N364" s="207"/>
      <c r="O364" s="168"/>
      <c r="P364" s="168"/>
    </row>
    <row r="365" spans="2:16" x14ac:dyDescent="0.3">
      <c r="B365" s="25" t="s">
        <v>1474</v>
      </c>
      <c r="C365" s="25" t="s">
        <v>1475</v>
      </c>
      <c r="D365" s="25" t="s">
        <v>50</v>
      </c>
      <c r="E365" s="25" t="s">
        <v>1478</v>
      </c>
      <c r="F365" s="25" t="s">
        <v>1479</v>
      </c>
      <c r="G365" s="25" t="s">
        <v>1480</v>
      </c>
      <c r="H365" s="25" t="s">
        <v>1477</v>
      </c>
      <c r="I365" s="25" t="s">
        <v>1476</v>
      </c>
      <c r="J365" s="213"/>
      <c r="K365" s="213"/>
      <c r="M365" s="25" t="s">
        <v>1506</v>
      </c>
      <c r="N365" s="25" t="s">
        <v>1507</v>
      </c>
      <c r="O365" s="25" t="s">
        <v>1508</v>
      </c>
      <c r="P365" s="25" t="s">
        <v>1509</v>
      </c>
    </row>
    <row r="366" spans="2:16" x14ac:dyDescent="0.3">
      <c r="B366" s="30"/>
      <c r="C366" s="30"/>
      <c r="D366" s="30"/>
      <c r="E366" s="30"/>
      <c r="F366" s="30"/>
      <c r="G366" s="30"/>
      <c r="H366" s="30"/>
      <c r="I366" s="30"/>
      <c r="J366" s="213"/>
      <c r="K366" s="213"/>
      <c r="M366" s="30"/>
      <c r="N366" s="30"/>
      <c r="O366" s="30"/>
      <c r="P366" s="30"/>
    </row>
    <row r="367" spans="2:16" x14ac:dyDescent="0.3">
      <c r="B367" s="30"/>
      <c r="C367" s="30"/>
      <c r="D367" s="30"/>
      <c r="E367" s="30"/>
      <c r="F367" s="30"/>
      <c r="G367" s="30"/>
      <c r="H367" s="30"/>
      <c r="I367" s="208"/>
      <c r="J367" s="30"/>
      <c r="K367" s="30"/>
      <c r="M367" s="30"/>
      <c r="N367" s="30"/>
      <c r="O367" s="30"/>
      <c r="P367" s="30"/>
    </row>
    <row r="368" spans="2:16" x14ac:dyDescent="0.3">
      <c r="B368" s="30"/>
      <c r="C368" s="30"/>
      <c r="D368" s="30"/>
      <c r="E368" s="30"/>
      <c r="F368" s="30"/>
      <c r="G368" s="30"/>
      <c r="H368" s="30"/>
      <c r="I368" s="208"/>
      <c r="J368" s="30"/>
      <c r="K368" s="30"/>
      <c r="M368" s="30"/>
      <c r="N368" s="30"/>
      <c r="O368" s="30"/>
      <c r="P368" s="30"/>
    </row>
    <row r="369" spans="2:16" x14ac:dyDescent="0.3">
      <c r="B369" s="30"/>
      <c r="C369" s="30"/>
      <c r="D369" s="30"/>
      <c r="E369" s="30"/>
      <c r="F369" s="30"/>
      <c r="G369" s="30"/>
      <c r="H369" s="30"/>
      <c r="I369" s="208"/>
      <c r="J369" s="30"/>
      <c r="K369" s="30"/>
      <c r="M369" s="30"/>
      <c r="N369" s="30"/>
      <c r="O369" s="30"/>
      <c r="P369" s="30"/>
    </row>
    <row r="370" spans="2:16" x14ac:dyDescent="0.3">
      <c r="B370" s="30"/>
      <c r="C370" s="30"/>
      <c r="D370" s="30"/>
      <c r="E370" s="30"/>
      <c r="F370" s="30"/>
      <c r="G370" s="30"/>
      <c r="H370" s="30"/>
      <c r="I370" s="208"/>
      <c r="J370" s="30"/>
      <c r="K370" s="30"/>
      <c r="M370" s="30"/>
      <c r="N370" s="30"/>
      <c r="O370" s="30"/>
      <c r="P370" s="30"/>
    </row>
    <row r="371" spans="2:16" x14ac:dyDescent="0.3">
      <c r="B371" s="30"/>
      <c r="C371" s="30"/>
      <c r="D371" s="30"/>
      <c r="E371" s="30"/>
      <c r="F371" s="30"/>
      <c r="G371" s="30"/>
      <c r="H371" s="30"/>
      <c r="I371" s="208"/>
      <c r="J371" s="30"/>
      <c r="K371" s="30"/>
      <c r="M371" s="30"/>
      <c r="N371" s="30"/>
      <c r="O371" s="30"/>
      <c r="P371" s="30"/>
    </row>
    <row r="372" spans="2:16" x14ac:dyDescent="0.3">
      <c r="B372" s="30"/>
      <c r="C372" s="30"/>
      <c r="D372" s="30"/>
      <c r="E372" s="30"/>
      <c r="F372" s="30"/>
      <c r="G372" s="30"/>
      <c r="H372" s="30"/>
      <c r="I372" s="208"/>
      <c r="J372" s="30"/>
      <c r="K372" s="30"/>
      <c r="M372" s="30"/>
      <c r="N372" s="30"/>
      <c r="O372" s="30"/>
      <c r="P372" s="30"/>
    </row>
    <row r="373" spans="2:16" x14ac:dyDescent="0.3">
      <c r="B373" s="30"/>
      <c r="C373" s="30"/>
      <c r="D373" s="30"/>
      <c r="E373" s="30"/>
      <c r="F373" s="30"/>
      <c r="G373" s="30"/>
      <c r="H373" s="30"/>
      <c r="I373" s="208"/>
      <c r="J373" s="30"/>
      <c r="K373" s="30"/>
      <c r="M373" s="30"/>
      <c r="N373" s="30"/>
      <c r="O373" s="30"/>
      <c r="P373" s="30"/>
    </row>
    <row r="374" spans="2:16" x14ac:dyDescent="0.3">
      <c r="B374" s="30"/>
      <c r="C374" s="30"/>
      <c r="D374" s="30"/>
      <c r="E374" s="30"/>
      <c r="F374" s="30"/>
      <c r="G374" s="30"/>
      <c r="H374" s="30"/>
      <c r="I374" s="208"/>
      <c r="J374" s="30"/>
      <c r="K374" s="30"/>
      <c r="M374" s="212" t="s">
        <v>1510</v>
      </c>
      <c r="N374" s="30"/>
      <c r="O374" s="30"/>
      <c r="P374" s="30"/>
    </row>
    <row r="375" spans="2:16" x14ac:dyDescent="0.3">
      <c r="B375" s="30"/>
      <c r="C375" s="30"/>
      <c r="D375" s="30"/>
      <c r="E375" s="30"/>
      <c r="F375" s="30"/>
      <c r="G375" s="30"/>
      <c r="H375" s="30"/>
      <c r="I375" s="208"/>
      <c r="J375" s="30"/>
      <c r="K375" s="30"/>
      <c r="M375" s="212" t="s">
        <v>1511</v>
      </c>
      <c r="N375" s="30"/>
      <c r="O375" s="30"/>
      <c r="P375" s="30"/>
    </row>
    <row r="376" spans="2:16" x14ac:dyDescent="0.3">
      <c r="B376" s="25" t="s">
        <v>51</v>
      </c>
      <c r="C376" s="30">
        <v>0</v>
      </c>
      <c r="G376" s="168"/>
      <c r="H376" s="168"/>
      <c r="I376" s="168"/>
      <c r="J376" s="209"/>
      <c r="K376" s="209"/>
      <c r="M376" s="25" t="s">
        <v>1512</v>
      </c>
      <c r="N376" s="30"/>
      <c r="O376" s="168"/>
      <c r="P376" s="168"/>
    </row>
    <row r="377" spans="2:16" x14ac:dyDescent="0.3">
      <c r="B377" s="25" t="s">
        <v>52</v>
      </c>
      <c r="C377" s="30">
        <v>0</v>
      </c>
      <c r="G377" s="168"/>
      <c r="H377" s="168"/>
      <c r="I377" s="168"/>
      <c r="J377" s="209"/>
      <c r="K377" s="209"/>
      <c r="M377" s="25" t="s">
        <v>1513</v>
      </c>
      <c r="N377" s="30"/>
      <c r="O377" s="168"/>
      <c r="P377" s="168"/>
    </row>
    <row r="378" spans="2:16" x14ac:dyDescent="0.3">
      <c r="B378" s="25" t="s">
        <v>53</v>
      </c>
      <c r="C378" s="30">
        <v>0</v>
      </c>
      <c r="G378" s="168"/>
      <c r="H378" s="168"/>
      <c r="I378" s="168"/>
      <c r="J378" s="168"/>
      <c r="K378" s="168"/>
      <c r="M378" s="25" t="s">
        <v>1514</v>
      </c>
      <c r="N378" s="30"/>
      <c r="O378" s="168"/>
      <c r="P378" s="168"/>
    </row>
    <row r="379" spans="2:16" x14ac:dyDescent="0.3">
      <c r="B379" s="26" t="s">
        <v>54</v>
      </c>
      <c r="C379" s="30">
        <v>0.94</v>
      </c>
      <c r="G379" s="168"/>
      <c r="H379" s="168"/>
      <c r="I379" s="168"/>
      <c r="J379" s="168"/>
      <c r="K379" s="168"/>
      <c r="M379" s="26" t="s">
        <v>54</v>
      </c>
      <c r="N379" s="30"/>
      <c r="O379" s="168"/>
      <c r="P379" s="168"/>
    </row>
    <row r="380" spans="2:16" x14ac:dyDescent="0.3">
      <c r="B380" s="26" t="s">
        <v>55</v>
      </c>
      <c r="C380" s="30">
        <v>0.94</v>
      </c>
      <c r="G380" s="168"/>
      <c r="H380" s="168"/>
      <c r="I380" s="168"/>
      <c r="J380" s="168"/>
      <c r="K380" s="168"/>
      <c r="M380" s="26" t="s">
        <v>55</v>
      </c>
      <c r="N380" s="30"/>
      <c r="O380" s="168"/>
      <c r="P380" s="168"/>
    </row>
    <row r="381" spans="2:16" x14ac:dyDescent="0.3">
      <c r="B381" s="26" t="s">
        <v>56</v>
      </c>
      <c r="C381" s="30">
        <v>0</v>
      </c>
      <c r="G381" s="168"/>
      <c r="H381" s="168"/>
      <c r="I381" s="168"/>
      <c r="J381" s="168"/>
      <c r="K381" s="168"/>
      <c r="M381" s="26" t="s">
        <v>56</v>
      </c>
      <c r="N381" s="30"/>
      <c r="O381" s="168"/>
      <c r="P381" s="168"/>
    </row>
    <row r="382" spans="2:16" x14ac:dyDescent="0.3">
      <c r="B382" s="168"/>
      <c r="C382" s="168"/>
      <c r="G382" s="168"/>
      <c r="H382" s="168"/>
      <c r="I382" s="168"/>
      <c r="J382" s="168"/>
      <c r="K382" s="168"/>
      <c r="M382" s="168"/>
      <c r="N382" s="168"/>
      <c r="O382" s="168"/>
      <c r="P382" s="168"/>
    </row>
    <row r="383" spans="2:16" x14ac:dyDescent="0.3">
      <c r="B383" s="27" t="s">
        <v>12</v>
      </c>
      <c r="C383" s="207"/>
      <c r="G383" s="168"/>
      <c r="H383" s="168"/>
      <c r="I383" s="168"/>
      <c r="J383" s="25" t="s">
        <v>1473</v>
      </c>
      <c r="K383" s="25" t="s">
        <v>61</v>
      </c>
      <c r="M383" s="27" t="s">
        <v>12</v>
      </c>
      <c r="N383" s="207"/>
      <c r="O383" s="168"/>
      <c r="P383" s="168"/>
    </row>
    <row r="384" spans="2:16" x14ac:dyDescent="0.3">
      <c r="B384" s="25" t="s">
        <v>1474</v>
      </c>
      <c r="C384" s="25" t="s">
        <v>1475</v>
      </c>
      <c r="D384" s="25" t="s">
        <v>50</v>
      </c>
      <c r="E384" s="25" t="s">
        <v>1478</v>
      </c>
      <c r="F384" s="25" t="s">
        <v>1479</v>
      </c>
      <c r="G384" s="25" t="s">
        <v>1480</v>
      </c>
      <c r="H384" s="25" t="s">
        <v>1477</v>
      </c>
      <c r="I384" s="25" t="s">
        <v>1476</v>
      </c>
      <c r="J384" s="213"/>
      <c r="K384" s="213"/>
      <c r="M384" s="25" t="s">
        <v>1506</v>
      </c>
      <c r="N384" s="25" t="s">
        <v>1507</v>
      </c>
      <c r="O384" s="25" t="s">
        <v>1508</v>
      </c>
      <c r="P384" s="25" t="s">
        <v>1509</v>
      </c>
    </row>
    <row r="385" spans="2:16" x14ac:dyDescent="0.3">
      <c r="B385" s="30"/>
      <c r="C385" s="30"/>
      <c r="D385" s="30"/>
      <c r="E385" s="30"/>
      <c r="F385" s="30"/>
      <c r="G385" s="30"/>
      <c r="H385" s="30"/>
      <c r="I385" s="30"/>
      <c r="J385" s="213"/>
      <c r="K385" s="213"/>
      <c r="M385" s="30"/>
      <c r="N385" s="30"/>
      <c r="O385" s="30"/>
      <c r="P385" s="30"/>
    </row>
    <row r="386" spans="2:16" x14ac:dyDescent="0.3">
      <c r="B386" s="30"/>
      <c r="C386" s="30"/>
      <c r="D386" s="30"/>
      <c r="E386" s="30"/>
      <c r="F386" s="30"/>
      <c r="G386" s="30"/>
      <c r="H386" s="30"/>
      <c r="I386" s="208"/>
      <c r="J386" s="30"/>
      <c r="K386" s="30"/>
      <c r="M386" s="30"/>
      <c r="N386" s="30"/>
      <c r="O386" s="30"/>
      <c r="P386" s="30"/>
    </row>
    <row r="387" spans="2:16" x14ac:dyDescent="0.3">
      <c r="B387" s="30"/>
      <c r="C387" s="30"/>
      <c r="D387" s="30"/>
      <c r="E387" s="30"/>
      <c r="F387" s="30"/>
      <c r="G387" s="30"/>
      <c r="H387" s="30"/>
      <c r="I387" s="208"/>
      <c r="J387" s="30"/>
      <c r="K387" s="30"/>
      <c r="M387" s="30"/>
      <c r="N387" s="30"/>
      <c r="O387" s="30"/>
      <c r="P387" s="30"/>
    </row>
    <row r="388" spans="2:16" x14ac:dyDescent="0.3">
      <c r="B388" s="30"/>
      <c r="C388" s="30"/>
      <c r="D388" s="30"/>
      <c r="E388" s="30"/>
      <c r="F388" s="30"/>
      <c r="G388" s="30"/>
      <c r="H388" s="30"/>
      <c r="I388" s="208"/>
      <c r="J388" s="30"/>
      <c r="K388" s="30"/>
      <c r="M388" s="30"/>
      <c r="N388" s="30"/>
      <c r="O388" s="30"/>
      <c r="P388" s="30"/>
    </row>
    <row r="389" spans="2:16" x14ac:dyDescent="0.3">
      <c r="B389" s="30"/>
      <c r="C389" s="30"/>
      <c r="D389" s="30"/>
      <c r="E389" s="30"/>
      <c r="F389" s="30"/>
      <c r="G389" s="30"/>
      <c r="H389" s="30"/>
      <c r="I389" s="208"/>
      <c r="J389" s="30"/>
      <c r="K389" s="30"/>
      <c r="M389" s="30"/>
      <c r="N389" s="30"/>
      <c r="O389" s="30"/>
      <c r="P389" s="30"/>
    </row>
    <row r="390" spans="2:16" x14ac:dyDescent="0.3">
      <c r="B390" s="30"/>
      <c r="C390" s="30"/>
      <c r="D390" s="30"/>
      <c r="E390" s="30"/>
      <c r="F390" s="30"/>
      <c r="G390" s="30"/>
      <c r="H390" s="30"/>
      <c r="I390" s="208"/>
      <c r="J390" s="30"/>
      <c r="K390" s="30"/>
      <c r="M390" s="30"/>
      <c r="N390" s="30"/>
      <c r="O390" s="30"/>
      <c r="P390" s="30"/>
    </row>
    <row r="391" spans="2:16" x14ac:dyDescent="0.3">
      <c r="B391" s="30"/>
      <c r="C391" s="30"/>
      <c r="D391" s="30"/>
      <c r="E391" s="30"/>
      <c r="F391" s="30"/>
      <c r="G391" s="30"/>
      <c r="H391" s="30"/>
      <c r="I391" s="208"/>
      <c r="J391" s="30"/>
      <c r="K391" s="30"/>
      <c r="M391" s="30"/>
      <c r="N391" s="30"/>
      <c r="O391" s="30"/>
      <c r="P391" s="30"/>
    </row>
    <row r="392" spans="2:16" x14ac:dyDescent="0.3">
      <c r="B392" s="30"/>
      <c r="C392" s="30"/>
      <c r="D392" s="30"/>
      <c r="E392" s="30"/>
      <c r="F392" s="30"/>
      <c r="G392" s="30"/>
      <c r="H392" s="30"/>
      <c r="I392" s="208"/>
      <c r="J392" s="30"/>
      <c r="K392" s="30"/>
      <c r="M392" s="30"/>
      <c r="N392" s="30"/>
      <c r="O392" s="30"/>
      <c r="P392" s="30"/>
    </row>
    <row r="393" spans="2:16" x14ac:dyDescent="0.3">
      <c r="B393" s="30"/>
      <c r="C393" s="30"/>
      <c r="D393" s="30"/>
      <c r="E393" s="30"/>
      <c r="F393" s="30"/>
      <c r="G393" s="30"/>
      <c r="H393" s="30"/>
      <c r="I393" s="208"/>
      <c r="J393" s="30"/>
      <c r="K393" s="30"/>
      <c r="M393" s="212" t="s">
        <v>1510</v>
      </c>
      <c r="N393" s="30"/>
      <c r="O393" s="30"/>
      <c r="P393" s="30"/>
    </row>
    <row r="394" spans="2:16" x14ac:dyDescent="0.3">
      <c r="B394" s="30"/>
      <c r="C394" s="30"/>
      <c r="D394" s="30"/>
      <c r="E394" s="30"/>
      <c r="F394" s="30"/>
      <c r="G394" s="30"/>
      <c r="H394" s="30"/>
      <c r="I394" s="208"/>
      <c r="J394" s="30"/>
      <c r="K394" s="30"/>
      <c r="M394" s="212" t="s">
        <v>1511</v>
      </c>
      <c r="N394" s="30"/>
      <c r="O394" s="30"/>
      <c r="P394" s="30"/>
    </row>
    <row r="395" spans="2:16" x14ac:dyDescent="0.3">
      <c r="B395" s="25" t="s">
        <v>51</v>
      </c>
      <c r="C395" s="30">
        <v>0</v>
      </c>
      <c r="G395" s="168"/>
      <c r="H395" s="168"/>
      <c r="I395" s="168"/>
      <c r="J395" s="209"/>
      <c r="K395" s="209"/>
      <c r="M395" s="25" t="s">
        <v>1512</v>
      </c>
      <c r="N395" s="30"/>
      <c r="O395" s="168"/>
      <c r="P395" s="168"/>
    </row>
    <row r="396" spans="2:16" x14ac:dyDescent="0.3">
      <c r="B396" s="25" t="s">
        <v>52</v>
      </c>
      <c r="C396" s="30">
        <v>0</v>
      </c>
      <c r="G396" s="168"/>
      <c r="H396" s="168"/>
      <c r="I396" s="168"/>
      <c r="J396" s="209"/>
      <c r="K396" s="209"/>
      <c r="M396" s="25" t="s">
        <v>1513</v>
      </c>
      <c r="N396" s="30"/>
      <c r="O396" s="168"/>
      <c r="P396" s="168"/>
    </row>
    <row r="397" spans="2:16" x14ac:dyDescent="0.3">
      <c r="B397" s="25" t="s">
        <v>53</v>
      </c>
      <c r="C397" s="30">
        <v>0</v>
      </c>
      <c r="G397" s="168"/>
      <c r="H397" s="168"/>
      <c r="I397" s="168"/>
      <c r="J397" s="168"/>
      <c r="K397" s="168"/>
      <c r="M397" s="25" t="s">
        <v>1514</v>
      </c>
      <c r="N397" s="30"/>
      <c r="O397" s="168"/>
      <c r="P397" s="168"/>
    </row>
    <row r="398" spans="2:16" x14ac:dyDescent="0.3">
      <c r="B398" s="26" t="s">
        <v>54</v>
      </c>
      <c r="C398" s="30">
        <v>0.94</v>
      </c>
      <c r="G398" s="168"/>
      <c r="H398" s="168"/>
      <c r="I398" s="168"/>
      <c r="J398" s="168"/>
      <c r="K398" s="168"/>
      <c r="M398" s="26" t="s">
        <v>54</v>
      </c>
      <c r="N398" s="30"/>
      <c r="O398" s="168"/>
      <c r="P398" s="168"/>
    </row>
    <row r="399" spans="2:16" x14ac:dyDescent="0.3">
      <c r="B399" s="26" t="s">
        <v>55</v>
      </c>
      <c r="C399" s="30">
        <v>0.94</v>
      </c>
      <c r="G399" s="168"/>
      <c r="H399" s="168"/>
      <c r="I399" s="168"/>
      <c r="J399" s="168"/>
      <c r="K399" s="168"/>
      <c r="M399" s="26" t="s">
        <v>55</v>
      </c>
      <c r="N399" s="30"/>
      <c r="O399" s="168"/>
      <c r="P399" s="168"/>
    </row>
    <row r="400" spans="2:16" x14ac:dyDescent="0.3">
      <c r="B400" s="26" t="s">
        <v>56</v>
      </c>
      <c r="C400" s="30">
        <v>0</v>
      </c>
      <c r="G400" s="168"/>
      <c r="H400" s="168"/>
      <c r="I400" s="168"/>
      <c r="J400" s="168"/>
      <c r="K400" s="168"/>
      <c r="M400" s="26" t="s">
        <v>56</v>
      </c>
      <c r="N400" s="30"/>
      <c r="O400" s="168"/>
      <c r="P400" s="168"/>
    </row>
    <row r="401" spans="10:11" x14ac:dyDescent="0.3">
      <c r="J401" s="168"/>
      <c r="K401" s="168"/>
    </row>
    <row r="402" spans="10:11" x14ac:dyDescent="0.3">
      <c r="J402" s="168"/>
      <c r="K402" s="168"/>
    </row>
    <row r="403" spans="10:11" x14ac:dyDescent="0.3">
      <c r="J403" s="168"/>
      <c r="K403" s="168"/>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xr:uid="{00000000-0002-0000-0400-000000000000}">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39"/>
  <sheetViews>
    <sheetView workbookViewId="0">
      <pane ySplit="3" topLeftCell="A4" activePane="bottomLeft" state="frozen"/>
      <selection pane="bottomLeft" activeCell="K27" sqref="K27"/>
    </sheetView>
  </sheetViews>
  <sheetFormatPr baseColWidth="10" defaultColWidth="11.44140625" defaultRowHeight="14.4" outlineLevelCol="1" x14ac:dyDescent="0.3"/>
  <cols>
    <col min="1" max="1" width="0.88671875" customWidth="1"/>
    <col min="2" max="2" width="3.33203125" customWidth="1"/>
    <col min="3" max="8" width="10.109375" customWidth="1"/>
    <col min="9" max="10" width="8.6640625" customWidth="1"/>
    <col min="11" max="14" width="10.109375" customWidth="1"/>
    <col min="15" max="15" width="11.33203125" customWidth="1"/>
    <col min="16" max="16" width="10.109375" customWidth="1"/>
    <col min="17" max="17" width="0.88671875" customWidth="1" outlineLevel="1"/>
    <col min="18" max="18" width="3.33203125" customWidth="1" outlineLevel="1"/>
    <col min="19" max="24" width="10.109375" customWidth="1" outlineLevel="1"/>
    <col min="25" max="26" width="8.6640625" customWidth="1" outlineLevel="1"/>
    <col min="27" max="30" width="10.109375" customWidth="1" outlineLevel="1"/>
    <col min="31" max="31" width="11.33203125" customWidth="1" outlineLevel="1"/>
    <col min="32" max="32" width="10.109375" customWidth="1" outlineLevel="1"/>
    <col min="33" max="33" width="0.88671875" customWidth="1" outlineLevel="1"/>
    <col min="34" max="34" width="3.33203125" customWidth="1" outlineLevel="1"/>
    <col min="35" max="40" width="10.109375" customWidth="1" outlineLevel="1"/>
    <col min="41" max="42" width="8.6640625" customWidth="1" outlineLevel="1"/>
    <col min="43" max="46" width="10.109375" customWidth="1" outlineLevel="1"/>
    <col min="47" max="47" width="11.33203125" customWidth="1" outlineLevel="1"/>
    <col min="48" max="48" width="10.109375" customWidth="1" outlineLevel="1"/>
    <col min="49" max="49" width="0.88671875" customWidth="1" outlineLevel="1"/>
  </cols>
  <sheetData>
    <row r="1" spans="1:49" ht="15.6" x14ac:dyDescent="0.3">
      <c r="A1" s="34"/>
      <c r="B1" s="34"/>
      <c r="C1" s="35" t="s">
        <v>79</v>
      </c>
      <c r="D1" s="36">
        <v>1</v>
      </c>
      <c r="E1" s="36">
        <v>2</v>
      </c>
      <c r="F1" s="36">
        <v>3</v>
      </c>
      <c r="G1" s="36">
        <v>4</v>
      </c>
      <c r="H1" s="36">
        <v>5</v>
      </c>
      <c r="I1" s="36">
        <v>6</v>
      </c>
      <c r="J1" s="36">
        <v>7</v>
      </c>
      <c r="K1" s="36">
        <v>8</v>
      </c>
      <c r="L1" s="36">
        <v>9</v>
      </c>
      <c r="M1" s="36">
        <v>10</v>
      </c>
      <c r="N1" s="36">
        <v>11</v>
      </c>
      <c r="O1" s="36">
        <v>12</v>
      </c>
      <c r="P1" s="37" t="s">
        <v>80</v>
      </c>
      <c r="Q1" s="34"/>
      <c r="R1" s="34"/>
      <c r="S1" s="34" t="s">
        <v>81</v>
      </c>
      <c r="T1" s="74">
        <f>SUMPRODUCT(D2:O2,SIN((D1:O1)*PI()/6))/6</f>
        <v>-5.2068966641033763</v>
      </c>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row>
    <row r="2" spans="1:49" ht="15.6" x14ac:dyDescent="0.3">
      <c r="A2" s="34"/>
      <c r="B2" s="34"/>
      <c r="C2" s="38" t="s">
        <v>82</v>
      </c>
      <c r="D2" s="61">
        <v>-2.5086021505376355</v>
      </c>
      <c r="E2" s="61">
        <v>0.1520833333333321</v>
      </c>
      <c r="F2" s="61">
        <v>5.223387096774192</v>
      </c>
      <c r="G2" s="61">
        <v>9.7447222222222205</v>
      </c>
      <c r="H2" s="61">
        <v>14.373118279569885</v>
      </c>
      <c r="I2" s="61">
        <v>17.329027777777778</v>
      </c>
      <c r="J2" s="61">
        <v>19.262634408602135</v>
      </c>
      <c r="K2" s="61">
        <v>18.542338709677423</v>
      </c>
      <c r="L2" s="61">
        <v>14.997499999999993</v>
      </c>
      <c r="M2" s="61">
        <v>9.5541666666666725</v>
      </c>
      <c r="N2" s="61">
        <v>4.013611111111115</v>
      </c>
      <c r="O2" s="61">
        <v>-0.85174731182795671</v>
      </c>
      <c r="P2" s="201">
        <f>AVERAGE(D2:O2)</f>
        <v>9.1526866786140975</v>
      </c>
      <c r="Q2" s="34"/>
      <c r="R2" s="34"/>
      <c r="S2" s="34" t="s">
        <v>83</v>
      </c>
      <c r="T2" s="74">
        <f>SUMPRODUCT(D2:O2,COS((D1:O1)*PI()/6))/6</f>
        <v>-9.2162034776905681</v>
      </c>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row>
    <row r="3" spans="1:49" ht="16.2" thickBot="1" x14ac:dyDescent="0.35">
      <c r="A3" s="34"/>
      <c r="B3" s="34"/>
      <c r="C3" s="34"/>
      <c r="D3" s="34"/>
      <c r="E3" s="34"/>
      <c r="F3" s="34"/>
      <c r="G3" s="34"/>
      <c r="H3" s="34"/>
      <c r="I3" s="34"/>
      <c r="J3" s="34"/>
      <c r="K3" s="34"/>
      <c r="L3" s="34"/>
      <c r="M3" s="34"/>
      <c r="N3" s="34"/>
      <c r="O3" s="34"/>
      <c r="P3" s="34"/>
      <c r="Q3" s="34"/>
      <c r="R3" s="34"/>
      <c r="S3" s="34"/>
      <c r="T3" s="74">
        <f>-ATAN(-T1/T2)*6/PI()</f>
        <v>0.9821743672356652</v>
      </c>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row>
    <row r="4" spans="1:49" s="39" customFormat="1" ht="27.9" customHeight="1" x14ac:dyDescent="0.5">
      <c r="B4" s="40" t="s">
        <v>84</v>
      </c>
      <c r="C4" s="40"/>
      <c r="D4" s="40"/>
      <c r="E4" s="40"/>
      <c r="F4" s="40"/>
      <c r="G4" s="40"/>
      <c r="H4" s="40"/>
      <c r="I4" s="40"/>
      <c r="J4" s="40"/>
      <c r="K4" s="40"/>
      <c r="L4" s="40"/>
      <c r="M4" s="40"/>
      <c r="N4" s="40"/>
      <c r="O4" s="40"/>
      <c r="P4" s="41"/>
      <c r="R4" s="40" t="str">
        <f>B4&amp;" 2"</f>
        <v>Wärmeverluste durch das Erdreich 2</v>
      </c>
      <c r="S4" s="40"/>
      <c r="T4" s="40"/>
      <c r="U4" s="40"/>
      <c r="V4" s="40"/>
      <c r="W4" s="40"/>
      <c r="X4" s="40"/>
      <c r="Y4" s="40"/>
      <c r="Z4" s="40"/>
      <c r="AA4" s="40"/>
      <c r="AB4" s="40"/>
      <c r="AC4" s="40"/>
      <c r="AD4" s="40"/>
      <c r="AE4" s="40"/>
      <c r="AF4" s="41"/>
      <c r="AH4" s="40" t="str">
        <f>B4&amp;" 3"</f>
        <v>Wärmeverluste durch das Erdreich 3</v>
      </c>
      <c r="AI4" s="40"/>
      <c r="AJ4" s="40"/>
      <c r="AK4" s="40"/>
      <c r="AL4" s="40"/>
      <c r="AM4" s="40"/>
      <c r="AN4" s="40"/>
      <c r="AO4" s="40"/>
      <c r="AP4" s="40"/>
      <c r="AQ4" s="40"/>
      <c r="AR4" s="40"/>
      <c r="AS4" s="40"/>
      <c r="AT4" s="40"/>
      <c r="AU4" s="40"/>
      <c r="AV4" s="41"/>
      <c r="AW4" s="42"/>
    </row>
    <row r="5" spans="1:49" s="45" customFormat="1" ht="8.1" customHeight="1" x14ac:dyDescent="0.25">
      <c r="A5" s="43"/>
      <c r="B5" s="44"/>
      <c r="D5" s="46"/>
      <c r="E5" s="46"/>
      <c r="F5" s="46"/>
      <c r="G5" s="44"/>
      <c r="H5" s="44"/>
      <c r="I5" s="44"/>
      <c r="J5" s="44"/>
      <c r="K5" s="44"/>
      <c r="L5" s="44"/>
      <c r="M5" s="44"/>
      <c r="N5" s="47"/>
      <c r="O5" s="47"/>
      <c r="P5" s="47"/>
      <c r="Q5" s="43"/>
      <c r="R5" s="44"/>
      <c r="S5" s="48"/>
      <c r="T5" s="46"/>
      <c r="U5" s="46"/>
      <c r="V5" s="46"/>
      <c r="W5" s="44"/>
      <c r="X5" s="44"/>
      <c r="Y5" s="44"/>
      <c r="Z5" s="44"/>
      <c r="AA5" s="44"/>
      <c r="AB5" s="44"/>
      <c r="AC5" s="44"/>
      <c r="AD5" s="47"/>
      <c r="AE5" s="47"/>
      <c r="AF5" s="47"/>
      <c r="AG5" s="43"/>
      <c r="AH5" s="44"/>
      <c r="AI5" s="48"/>
      <c r="AJ5" s="46"/>
      <c r="AK5" s="46"/>
      <c r="AL5" s="46"/>
      <c r="AM5" s="44"/>
      <c r="AN5" s="44"/>
      <c r="AO5" s="44"/>
      <c r="AP5" s="44"/>
      <c r="AQ5" s="44"/>
      <c r="AR5" s="44"/>
      <c r="AS5" s="44"/>
      <c r="AT5" s="47"/>
      <c r="AU5" s="47"/>
      <c r="AV5" s="47"/>
    </row>
    <row r="6" spans="1:49" ht="15.6" x14ac:dyDescent="0.3">
      <c r="A6" s="49"/>
      <c r="B6" s="50" t="s">
        <v>85</v>
      </c>
      <c r="C6" s="51"/>
      <c r="D6" s="51"/>
      <c r="E6" s="51"/>
      <c r="F6" s="52"/>
      <c r="G6" s="52"/>
      <c r="H6" s="34"/>
      <c r="I6" s="52"/>
      <c r="J6" s="53"/>
      <c r="K6" s="52"/>
      <c r="L6" s="52"/>
      <c r="M6" s="52"/>
      <c r="N6" s="52"/>
      <c r="O6" s="52"/>
      <c r="P6" s="34"/>
      <c r="Q6" s="49"/>
      <c r="R6" s="50" t="s">
        <v>86</v>
      </c>
      <c r="S6" s="51"/>
      <c r="T6" s="51"/>
      <c r="U6" s="51"/>
      <c r="V6" s="52"/>
      <c r="W6" s="52"/>
      <c r="X6" s="34"/>
      <c r="Y6" s="52"/>
      <c r="Z6" s="52"/>
      <c r="AA6" s="52"/>
      <c r="AB6" s="52"/>
      <c r="AC6" s="52"/>
      <c r="AD6" s="52"/>
      <c r="AE6" s="52"/>
      <c r="AF6" s="52"/>
      <c r="AG6" s="49"/>
      <c r="AH6" s="50" t="s">
        <v>87</v>
      </c>
      <c r="AI6" s="51"/>
      <c r="AJ6" s="51"/>
      <c r="AK6" s="51"/>
      <c r="AL6" s="52"/>
      <c r="AM6" s="52"/>
      <c r="AN6" s="34"/>
      <c r="AO6" s="52"/>
      <c r="AP6" s="52"/>
      <c r="AQ6" s="52"/>
      <c r="AR6" s="52"/>
      <c r="AS6" s="52"/>
      <c r="AT6" s="52"/>
      <c r="AU6" s="52"/>
      <c r="AV6" s="52"/>
      <c r="AW6" s="34"/>
    </row>
    <row r="7" spans="1:49" x14ac:dyDescent="0.3">
      <c r="A7" s="49"/>
      <c r="B7" s="52"/>
      <c r="C7" s="49"/>
      <c r="D7" s="49"/>
      <c r="E7" s="49"/>
      <c r="F7" s="52"/>
      <c r="G7" s="52"/>
      <c r="H7" s="52"/>
      <c r="I7" s="49"/>
      <c r="J7" s="49"/>
      <c r="K7" s="49"/>
      <c r="L7" s="49"/>
      <c r="M7" s="49"/>
      <c r="N7" s="49"/>
      <c r="O7" s="49"/>
      <c r="P7" s="52"/>
      <c r="Q7" s="49"/>
      <c r="R7" s="52"/>
      <c r="S7" s="49"/>
      <c r="T7" s="49"/>
      <c r="U7" s="49"/>
      <c r="V7" s="52"/>
      <c r="W7" s="52"/>
      <c r="X7" s="52"/>
      <c r="Y7" s="49"/>
      <c r="Z7" s="49"/>
      <c r="AA7" s="49"/>
      <c r="AB7" s="49"/>
      <c r="AC7" s="49"/>
      <c r="AD7" s="49"/>
      <c r="AE7" s="49"/>
      <c r="AF7" s="52"/>
      <c r="AG7" s="49"/>
      <c r="AH7" s="52"/>
      <c r="AI7" s="49"/>
      <c r="AJ7" s="49"/>
      <c r="AK7" s="49"/>
      <c r="AL7" s="52"/>
      <c r="AM7" s="52"/>
      <c r="AN7" s="52"/>
      <c r="AO7" s="49"/>
      <c r="AP7" s="49"/>
      <c r="AQ7" s="49"/>
      <c r="AR7" s="49"/>
      <c r="AS7" s="49"/>
      <c r="AT7" s="49"/>
      <c r="AU7" s="49"/>
      <c r="AV7" s="52"/>
      <c r="AW7" s="34"/>
    </row>
    <row r="8" spans="1:49" x14ac:dyDescent="0.3">
      <c r="A8" s="49"/>
      <c r="B8" s="54" t="s">
        <v>88</v>
      </c>
      <c r="C8" s="55"/>
      <c r="D8" s="55"/>
      <c r="E8" s="55"/>
      <c r="F8" s="55"/>
      <c r="G8" s="55"/>
      <c r="H8" s="56"/>
      <c r="I8" s="49"/>
      <c r="J8" s="54" t="s">
        <v>89</v>
      </c>
      <c r="K8" s="55"/>
      <c r="L8" s="55"/>
      <c r="M8" s="55"/>
      <c r="N8" s="55"/>
      <c r="O8" s="55"/>
      <c r="P8" s="57"/>
      <c r="Q8" s="49"/>
      <c r="R8" s="54" t="s">
        <v>88</v>
      </c>
      <c r="S8" s="55"/>
      <c r="T8" s="55"/>
      <c r="U8" s="55"/>
      <c r="V8" s="55"/>
      <c r="W8" s="55"/>
      <c r="X8" s="56"/>
      <c r="Y8" s="49"/>
      <c r="Z8" s="34"/>
      <c r="AA8" s="34"/>
      <c r="AB8" s="34"/>
      <c r="AC8" s="34"/>
      <c r="AD8" s="34"/>
      <c r="AE8" s="34"/>
      <c r="AF8" s="34"/>
      <c r="AG8" s="49"/>
      <c r="AH8" s="54" t="s">
        <v>88</v>
      </c>
      <c r="AI8" s="55"/>
      <c r="AJ8" s="55"/>
      <c r="AK8" s="55"/>
      <c r="AL8" s="55"/>
      <c r="AM8" s="55"/>
      <c r="AN8" s="56"/>
      <c r="AO8" s="49"/>
      <c r="AP8" s="34"/>
      <c r="AQ8" s="34"/>
      <c r="AR8" s="34"/>
      <c r="AS8" s="34"/>
      <c r="AT8" s="34"/>
      <c r="AU8" s="34"/>
      <c r="AV8" s="34"/>
      <c r="AW8" s="34"/>
    </row>
    <row r="9" spans="1:49" ht="18.600000000000001" x14ac:dyDescent="0.3">
      <c r="A9" s="49"/>
      <c r="B9" s="58"/>
      <c r="C9" s="59" t="s">
        <v>90</v>
      </c>
      <c r="D9" s="59"/>
      <c r="E9" s="59"/>
      <c r="F9" s="60" t="s">
        <v>91</v>
      </c>
      <c r="G9" s="61">
        <v>2</v>
      </c>
      <c r="H9" s="62" t="s">
        <v>92</v>
      </c>
      <c r="I9" s="49"/>
      <c r="J9" s="58"/>
      <c r="K9" s="63" t="s">
        <v>93</v>
      </c>
      <c r="L9" s="59"/>
      <c r="M9" s="63"/>
      <c r="N9" s="64" t="s">
        <v>94</v>
      </c>
      <c r="O9" s="65">
        <v>20</v>
      </c>
      <c r="P9" s="62" t="s">
        <v>95</v>
      </c>
      <c r="Q9" s="49"/>
      <c r="R9" s="58"/>
      <c r="S9" s="59" t="s">
        <v>90</v>
      </c>
      <c r="T9" s="59"/>
      <c r="U9" s="59"/>
      <c r="V9" s="60" t="s">
        <v>91</v>
      </c>
      <c r="W9" s="61">
        <v>2</v>
      </c>
      <c r="X9" s="62" t="s">
        <v>92</v>
      </c>
      <c r="Y9" s="49"/>
      <c r="Z9" s="34"/>
      <c r="AA9" s="34"/>
      <c r="AB9" s="34"/>
      <c r="AC9" s="34"/>
      <c r="AD9" s="34"/>
      <c r="AE9" s="34"/>
      <c r="AF9" s="34"/>
      <c r="AG9" s="49"/>
      <c r="AH9" s="58"/>
      <c r="AI9" s="59" t="s">
        <v>90</v>
      </c>
      <c r="AJ9" s="59"/>
      <c r="AK9" s="59"/>
      <c r="AL9" s="60" t="s">
        <v>91</v>
      </c>
      <c r="AM9" s="61">
        <v>2</v>
      </c>
      <c r="AN9" s="62" t="s">
        <v>92</v>
      </c>
      <c r="AO9" s="49"/>
      <c r="AP9" s="34"/>
      <c r="AQ9" s="34"/>
      <c r="AR9" s="34"/>
      <c r="AS9" s="34"/>
      <c r="AT9" s="34"/>
      <c r="AU9" s="34"/>
      <c r="AV9" s="34"/>
      <c r="AW9" s="34"/>
    </row>
    <row r="10" spans="1:49" ht="18.600000000000001" x14ac:dyDescent="0.3">
      <c r="A10" s="49"/>
      <c r="B10" s="66"/>
      <c r="C10" s="59" t="s">
        <v>96</v>
      </c>
      <c r="D10" s="59"/>
      <c r="E10" s="59"/>
      <c r="F10" s="60" t="s">
        <v>97</v>
      </c>
      <c r="G10" s="61">
        <v>2</v>
      </c>
      <c r="H10" s="62" t="s">
        <v>98</v>
      </c>
      <c r="I10" s="67"/>
      <c r="J10" s="68"/>
      <c r="K10" s="63" t="s">
        <v>99</v>
      </c>
      <c r="L10" s="59"/>
      <c r="M10" s="63"/>
      <c r="N10" s="64" t="s">
        <v>94</v>
      </c>
      <c r="O10" s="65">
        <v>23</v>
      </c>
      <c r="P10" s="62" t="s">
        <v>95</v>
      </c>
      <c r="Q10" s="49"/>
      <c r="R10" s="66"/>
      <c r="S10" s="59" t="s">
        <v>96</v>
      </c>
      <c r="T10" s="59"/>
      <c r="U10" s="59"/>
      <c r="V10" s="60" t="s">
        <v>97</v>
      </c>
      <c r="W10" s="61">
        <v>2</v>
      </c>
      <c r="X10" s="62" t="s">
        <v>98</v>
      </c>
      <c r="Y10" s="67"/>
      <c r="Z10" s="34"/>
      <c r="AA10" s="34"/>
      <c r="AB10" s="34"/>
      <c r="AC10" s="34"/>
      <c r="AD10" s="34"/>
      <c r="AE10" s="34"/>
      <c r="AF10" s="34"/>
      <c r="AG10" s="49"/>
      <c r="AH10" s="66"/>
      <c r="AI10" s="59" t="s">
        <v>96</v>
      </c>
      <c r="AJ10" s="59"/>
      <c r="AK10" s="59"/>
      <c r="AL10" s="60" t="s">
        <v>97</v>
      </c>
      <c r="AM10" s="61">
        <v>2</v>
      </c>
      <c r="AN10" s="62" t="s">
        <v>98</v>
      </c>
      <c r="AO10" s="67"/>
      <c r="AP10" s="34"/>
      <c r="AQ10" s="34"/>
      <c r="AR10" s="34"/>
      <c r="AS10" s="34"/>
      <c r="AT10" s="34"/>
      <c r="AU10" s="34"/>
      <c r="AV10" s="34"/>
      <c r="AW10" s="34"/>
    </row>
    <row r="11" spans="1:49" ht="18.600000000000001" x14ac:dyDescent="0.3">
      <c r="A11" s="49"/>
      <c r="B11" s="69"/>
      <c r="C11" s="70" t="s">
        <v>100</v>
      </c>
      <c r="D11" s="70"/>
      <c r="E11" s="70"/>
      <c r="F11" s="71" t="s">
        <v>50</v>
      </c>
      <c r="G11" s="72">
        <f>IF(ISNUMBER(G10),SQRT(365*24*3600*G9/(PI()*G10*1000000)),"")</f>
        <v>3.1683150996534457</v>
      </c>
      <c r="H11" s="73" t="s">
        <v>101</v>
      </c>
      <c r="I11" s="49"/>
      <c r="J11" s="58"/>
      <c r="K11" s="63" t="s">
        <v>102</v>
      </c>
      <c r="L11" s="59"/>
      <c r="M11" s="63"/>
      <c r="N11" s="64" t="s">
        <v>103</v>
      </c>
      <c r="O11" s="74">
        <f>IF(ISNUMBER(P2),P2+1,"")</f>
        <v>10.152686678614097</v>
      </c>
      <c r="P11" s="62" t="s">
        <v>95</v>
      </c>
      <c r="Q11" s="49"/>
      <c r="R11" s="69"/>
      <c r="S11" s="70" t="s">
        <v>100</v>
      </c>
      <c r="T11" s="70"/>
      <c r="U11" s="70"/>
      <c r="V11" s="71" t="s">
        <v>50</v>
      </c>
      <c r="W11" s="72">
        <f>IF(ISNUMBER(W10),SQRT(365*24*3600*W9/(PI()*W10*1000000)),"")</f>
        <v>3.1683150996534457</v>
      </c>
      <c r="X11" s="73" t="s">
        <v>101</v>
      </c>
      <c r="Y11" s="49"/>
      <c r="Z11" s="34"/>
      <c r="AA11" s="34"/>
      <c r="AB11" s="34"/>
      <c r="AC11" s="34"/>
      <c r="AD11" s="34"/>
      <c r="AE11" s="34"/>
      <c r="AF11" s="34"/>
      <c r="AG11" s="49"/>
      <c r="AH11" s="69"/>
      <c r="AI11" s="70" t="s">
        <v>100</v>
      </c>
      <c r="AJ11" s="70"/>
      <c r="AK11" s="70"/>
      <c r="AL11" s="71" t="s">
        <v>50</v>
      </c>
      <c r="AM11" s="72">
        <f>IF(ISNUMBER(AM10),SQRT(365*24*3600*AM9/(PI()*AM10*1000000)),"")</f>
        <v>3.1683150996534457</v>
      </c>
      <c r="AN11" s="73" t="s">
        <v>101</v>
      </c>
      <c r="AO11" s="49"/>
      <c r="AP11" s="34"/>
      <c r="AQ11" s="34"/>
      <c r="AR11" s="34"/>
      <c r="AS11" s="34"/>
      <c r="AT11" s="34"/>
      <c r="AU11" s="34"/>
      <c r="AV11" s="34"/>
      <c r="AW11" s="34"/>
    </row>
    <row r="12" spans="1:49" ht="18.600000000000001" x14ac:dyDescent="0.3">
      <c r="A12" s="49"/>
      <c r="B12" s="49"/>
      <c r="C12" s="49"/>
      <c r="D12" s="49"/>
      <c r="E12" s="49"/>
      <c r="F12" s="75"/>
      <c r="G12" s="49"/>
      <c r="H12" s="49"/>
      <c r="I12" s="49"/>
      <c r="J12" s="58"/>
      <c r="K12" s="67" t="s">
        <v>104</v>
      </c>
      <c r="L12" s="63"/>
      <c r="M12" s="63"/>
      <c r="N12" s="64" t="s">
        <v>105</v>
      </c>
      <c r="O12" s="74">
        <f>(MAX(D2:O2)-MIN(D2:O2))/2</f>
        <v>10.885618279569886</v>
      </c>
      <c r="P12" s="62" t="s">
        <v>95</v>
      </c>
      <c r="Q12" s="49"/>
      <c r="R12" s="49"/>
      <c r="S12" s="49"/>
      <c r="T12" s="49"/>
      <c r="U12" s="49"/>
      <c r="V12" s="75"/>
      <c r="W12" s="49"/>
      <c r="X12" s="49"/>
      <c r="Y12" s="49"/>
      <c r="Z12" s="34"/>
      <c r="AA12" s="34"/>
      <c r="AB12" s="34"/>
      <c r="AC12" s="34"/>
      <c r="AD12" s="34"/>
      <c r="AE12" s="34"/>
      <c r="AF12" s="34"/>
      <c r="AG12" s="49"/>
      <c r="AH12" s="49"/>
      <c r="AI12" s="49"/>
      <c r="AJ12" s="49"/>
      <c r="AK12" s="49"/>
      <c r="AL12" s="75"/>
      <c r="AM12" s="49"/>
      <c r="AN12" s="49"/>
      <c r="AO12" s="49"/>
      <c r="AP12" s="34"/>
      <c r="AQ12" s="34"/>
      <c r="AR12" s="34"/>
      <c r="AS12" s="34"/>
      <c r="AT12" s="34"/>
      <c r="AU12" s="34"/>
      <c r="AV12" s="34"/>
      <c r="AW12" s="34"/>
    </row>
    <row r="13" spans="1:49" ht="18.600000000000001" x14ac:dyDescent="0.3">
      <c r="A13" s="49"/>
      <c r="B13" s="49"/>
      <c r="C13" s="34"/>
      <c r="D13" s="34"/>
      <c r="E13" s="34"/>
      <c r="F13" s="75"/>
      <c r="G13" s="49"/>
      <c r="H13" s="49"/>
      <c r="I13" s="49"/>
      <c r="J13" s="197"/>
      <c r="K13" s="80" t="s">
        <v>106</v>
      </c>
      <c r="L13" s="198"/>
      <c r="M13" s="198"/>
      <c r="N13" s="71" t="s">
        <v>107</v>
      </c>
      <c r="O13" s="199">
        <f>T3</f>
        <v>0.9821743672356652</v>
      </c>
      <c r="P13" s="200" t="s">
        <v>108</v>
      </c>
      <c r="Q13" s="76"/>
      <c r="R13" s="76"/>
      <c r="S13" s="49"/>
      <c r="T13" s="49"/>
      <c r="U13" s="49"/>
      <c r="V13" s="75"/>
      <c r="W13" s="49"/>
      <c r="X13" s="49"/>
      <c r="Y13" s="49"/>
      <c r="Z13" s="34"/>
      <c r="AA13" s="34"/>
      <c r="AB13" s="34"/>
      <c r="AC13" s="34"/>
      <c r="AD13" s="34"/>
      <c r="AE13" s="34"/>
      <c r="AF13" s="34"/>
      <c r="AG13" s="49"/>
      <c r="AH13" s="49"/>
      <c r="AI13" s="49"/>
      <c r="AJ13" s="49"/>
      <c r="AK13" s="49"/>
      <c r="AL13" s="75"/>
      <c r="AM13" s="49"/>
      <c r="AN13" s="49"/>
      <c r="AO13" s="49"/>
      <c r="AP13" s="34"/>
      <c r="AQ13" s="34"/>
      <c r="AR13" s="34"/>
      <c r="AS13" s="34"/>
      <c r="AT13" s="34"/>
      <c r="AU13" s="34"/>
      <c r="AV13" s="34"/>
      <c r="AW13" s="34"/>
    </row>
    <row r="14" spans="1:49" ht="15.6" hidden="1" x14ac:dyDescent="0.3">
      <c r="A14" s="49"/>
      <c r="B14" s="49"/>
      <c r="C14" s="49"/>
      <c r="D14" s="49"/>
      <c r="E14" s="49"/>
      <c r="F14" s="75"/>
      <c r="G14" s="49"/>
      <c r="H14" s="49"/>
      <c r="I14" s="49"/>
      <c r="J14" s="58"/>
      <c r="K14" s="59" t="s">
        <v>109</v>
      </c>
      <c r="L14" s="59"/>
      <c r="M14" s="59"/>
      <c r="N14" s="64" t="s">
        <v>41</v>
      </c>
      <c r="O14" s="196">
        <v>0</v>
      </c>
      <c r="P14" s="78" t="s">
        <v>108</v>
      </c>
      <c r="Q14" s="49"/>
      <c r="R14" s="49"/>
      <c r="S14" s="49"/>
      <c r="T14" s="49"/>
      <c r="U14" s="49"/>
      <c r="V14" s="75"/>
      <c r="W14" s="49"/>
      <c r="X14" s="49"/>
      <c r="Y14" s="49"/>
      <c r="Z14" s="34"/>
      <c r="AA14" s="34"/>
      <c r="AB14" s="34"/>
      <c r="AC14" s="34"/>
      <c r="AD14" s="34"/>
      <c r="AE14" s="34"/>
      <c r="AF14" s="34"/>
      <c r="AG14" s="49"/>
      <c r="AH14" s="49"/>
      <c r="AI14" s="49"/>
      <c r="AJ14" s="49"/>
      <c r="AK14" s="49"/>
      <c r="AL14" s="75"/>
      <c r="AM14" s="49"/>
      <c r="AN14" s="49"/>
      <c r="AO14" s="49"/>
      <c r="AP14" s="34"/>
      <c r="AQ14" s="34"/>
      <c r="AR14" s="34"/>
      <c r="AS14" s="34"/>
      <c r="AT14" s="34"/>
      <c r="AU14" s="34"/>
      <c r="AV14" s="34"/>
      <c r="AW14" s="34"/>
    </row>
    <row r="15" spans="1:49" ht="15.6" hidden="1" x14ac:dyDescent="0.3">
      <c r="A15" s="49"/>
      <c r="B15" s="52"/>
      <c r="C15" s="34"/>
      <c r="D15" s="49"/>
      <c r="E15" s="49"/>
      <c r="F15" s="75"/>
      <c r="G15" s="49"/>
      <c r="H15" s="49"/>
      <c r="I15" s="49"/>
      <c r="J15" s="79"/>
      <c r="K15" s="80" t="s">
        <v>110</v>
      </c>
      <c r="L15" s="80"/>
      <c r="M15" s="80"/>
      <c r="N15" s="80" t="s">
        <v>111</v>
      </c>
      <c r="O15" s="81">
        <v>0</v>
      </c>
      <c r="P15" s="73" t="s">
        <v>112</v>
      </c>
      <c r="Q15" s="49"/>
      <c r="R15" s="52"/>
      <c r="S15" s="49"/>
      <c r="T15" s="49"/>
      <c r="U15" s="49"/>
      <c r="V15" s="75"/>
      <c r="W15" s="49"/>
      <c r="X15" s="49"/>
      <c r="Y15" s="49"/>
      <c r="Z15" s="34"/>
      <c r="AA15" s="34"/>
      <c r="AB15" s="34"/>
      <c r="AC15" s="34"/>
      <c r="AD15" s="34"/>
      <c r="AE15" s="34"/>
      <c r="AF15" s="34"/>
      <c r="AG15" s="49"/>
      <c r="AH15" s="52"/>
      <c r="AI15" s="49"/>
      <c r="AJ15" s="49"/>
      <c r="AK15" s="49"/>
      <c r="AL15" s="75"/>
      <c r="AM15" s="49"/>
      <c r="AN15" s="49"/>
      <c r="AO15" s="49"/>
      <c r="AP15" s="34"/>
      <c r="AQ15" s="34"/>
      <c r="AR15" s="34"/>
      <c r="AS15" s="34"/>
      <c r="AT15" s="34"/>
      <c r="AU15" s="34"/>
      <c r="AV15" s="34"/>
      <c r="AW15" s="34"/>
    </row>
    <row r="16" spans="1:49" ht="7.5" customHeight="1" x14ac:dyDescent="0.3">
      <c r="A16" s="49"/>
      <c r="B16" s="49"/>
      <c r="C16" s="49"/>
      <c r="D16" s="49"/>
      <c r="E16" s="49"/>
      <c r="F16" s="75"/>
      <c r="G16" s="49"/>
      <c r="H16" s="49"/>
      <c r="I16" s="49"/>
      <c r="J16" s="49"/>
      <c r="K16" s="49"/>
      <c r="L16" s="49"/>
      <c r="M16" s="49"/>
      <c r="N16" s="75"/>
      <c r="O16" s="49"/>
      <c r="P16" s="49"/>
      <c r="Q16" s="49"/>
      <c r="R16" s="49"/>
      <c r="S16" s="49"/>
      <c r="T16" s="49"/>
      <c r="U16" s="49"/>
      <c r="V16" s="75"/>
      <c r="W16" s="49"/>
      <c r="X16" s="49"/>
      <c r="Y16" s="49"/>
      <c r="Z16" s="49"/>
      <c r="AA16" s="49"/>
      <c r="AB16" s="49"/>
      <c r="AC16" s="49"/>
      <c r="AD16" s="49"/>
      <c r="AE16" s="49"/>
      <c r="AF16" s="49"/>
      <c r="AG16" s="49"/>
      <c r="AH16" s="49"/>
      <c r="AI16" s="49"/>
      <c r="AJ16" s="49"/>
      <c r="AK16" s="49"/>
      <c r="AL16" s="75"/>
      <c r="AM16" s="49"/>
      <c r="AN16" s="49"/>
      <c r="AO16" s="49"/>
      <c r="AP16" s="49"/>
      <c r="AQ16" s="49"/>
      <c r="AR16" s="49"/>
      <c r="AS16" s="49"/>
      <c r="AT16" s="49"/>
      <c r="AU16" s="49"/>
      <c r="AV16" s="49"/>
      <c r="AW16" s="34"/>
    </row>
    <row r="17" spans="1:48" ht="18" customHeight="1" x14ac:dyDescent="0.3">
      <c r="A17" s="49"/>
      <c r="B17" s="54" t="s">
        <v>113</v>
      </c>
      <c r="C17" s="55"/>
      <c r="D17" s="55"/>
      <c r="E17" s="55"/>
      <c r="F17" s="82"/>
      <c r="G17" s="55"/>
      <c r="H17" s="55"/>
      <c r="I17" s="55"/>
      <c r="J17" s="55"/>
      <c r="K17" s="83" t="s">
        <v>114</v>
      </c>
      <c r="L17" s="84"/>
      <c r="M17" s="84"/>
      <c r="N17" s="85" t="s">
        <v>115</v>
      </c>
      <c r="O17" s="86">
        <v>0.15859999999999999</v>
      </c>
      <c r="P17" s="87" t="s">
        <v>116</v>
      </c>
      <c r="Q17" s="49"/>
      <c r="R17" s="54" t="s">
        <v>113</v>
      </c>
      <c r="S17" s="55"/>
      <c r="T17" s="55"/>
      <c r="U17" s="55"/>
      <c r="V17" s="82"/>
      <c r="W17" s="55"/>
      <c r="X17" s="55"/>
      <c r="Y17" s="55"/>
      <c r="Z17" s="55"/>
      <c r="AA17" s="83" t="s">
        <v>114</v>
      </c>
      <c r="AB17" s="84"/>
      <c r="AC17" s="84"/>
      <c r="AD17" s="85" t="s">
        <v>115</v>
      </c>
      <c r="AE17" s="86"/>
      <c r="AF17" s="87" t="s">
        <v>116</v>
      </c>
      <c r="AG17" s="49"/>
      <c r="AH17" s="54" t="s">
        <v>113</v>
      </c>
      <c r="AI17" s="55"/>
      <c r="AJ17" s="55"/>
      <c r="AK17" s="55"/>
      <c r="AL17" s="82"/>
      <c r="AM17" s="55"/>
      <c r="AN17" s="55"/>
      <c r="AO17" s="55"/>
      <c r="AP17" s="55"/>
      <c r="AQ17" s="83" t="s">
        <v>114</v>
      </c>
      <c r="AR17" s="84"/>
      <c r="AS17" s="84"/>
      <c r="AT17" s="85" t="s">
        <v>115</v>
      </c>
      <c r="AU17" s="86"/>
      <c r="AV17" s="87" t="s">
        <v>116</v>
      </c>
    </row>
    <row r="18" spans="1:48" ht="18" customHeight="1" x14ac:dyDescent="0.3">
      <c r="A18" s="49"/>
      <c r="B18" s="88"/>
      <c r="C18" s="63" t="s">
        <v>117</v>
      </c>
      <c r="D18" s="59"/>
      <c r="E18" s="59"/>
      <c r="F18" s="64" t="s">
        <v>118</v>
      </c>
      <c r="G18" s="61">
        <v>823.46</v>
      </c>
      <c r="H18" s="67" t="s">
        <v>119</v>
      </c>
      <c r="I18" s="34"/>
      <c r="J18" s="59"/>
      <c r="K18" s="59" t="s">
        <v>120</v>
      </c>
      <c r="L18" s="59"/>
      <c r="M18" s="59"/>
      <c r="N18" s="89" t="s">
        <v>121</v>
      </c>
      <c r="O18" s="65">
        <f>G19*0.2</f>
        <v>20.400000000000002</v>
      </c>
      <c r="P18" s="62" t="s">
        <v>122</v>
      </c>
      <c r="Q18" s="49"/>
      <c r="R18" s="88"/>
      <c r="S18" s="63" t="s">
        <v>117</v>
      </c>
      <c r="T18" s="59"/>
      <c r="U18" s="59"/>
      <c r="V18" s="64" t="s">
        <v>118</v>
      </c>
      <c r="W18" s="61"/>
      <c r="X18" s="67" t="s">
        <v>119</v>
      </c>
      <c r="Y18" s="34"/>
      <c r="Z18" s="59"/>
      <c r="AA18" s="59" t="s">
        <v>120</v>
      </c>
      <c r="AB18" s="59"/>
      <c r="AC18" s="59"/>
      <c r="AD18" s="89" t="s">
        <v>121</v>
      </c>
      <c r="AE18" s="65"/>
      <c r="AF18" s="62" t="s">
        <v>122</v>
      </c>
      <c r="AG18" s="49"/>
      <c r="AH18" s="88"/>
      <c r="AI18" s="63" t="s">
        <v>117</v>
      </c>
      <c r="AJ18" s="59"/>
      <c r="AK18" s="59"/>
      <c r="AL18" s="64" t="s">
        <v>118</v>
      </c>
      <c r="AM18" s="61"/>
      <c r="AN18" s="67" t="s">
        <v>119</v>
      </c>
      <c r="AO18" s="34"/>
      <c r="AP18" s="59"/>
      <c r="AQ18" s="59" t="s">
        <v>120</v>
      </c>
      <c r="AR18" s="59"/>
      <c r="AS18" s="59"/>
      <c r="AT18" s="89" t="s">
        <v>121</v>
      </c>
      <c r="AU18" s="65"/>
      <c r="AV18" s="62" t="s">
        <v>122</v>
      </c>
    </row>
    <row r="19" spans="1:48" ht="18" customHeight="1" x14ac:dyDescent="0.3">
      <c r="A19" s="49"/>
      <c r="B19" s="88"/>
      <c r="C19" s="63" t="s">
        <v>123</v>
      </c>
      <c r="D19" s="59"/>
      <c r="E19" s="59"/>
      <c r="F19" s="64" t="s">
        <v>124</v>
      </c>
      <c r="G19" s="61">
        <f>(39+12)*2</f>
        <v>102</v>
      </c>
      <c r="H19" s="67" t="s">
        <v>101</v>
      </c>
      <c r="I19" s="34"/>
      <c r="J19" s="59"/>
      <c r="K19" s="67" t="s">
        <v>125</v>
      </c>
      <c r="L19" s="63"/>
      <c r="M19" s="63"/>
      <c r="N19" s="90" t="s">
        <v>126</v>
      </c>
      <c r="O19" s="91">
        <f>IF(ISNUMBER(O17),O17+IF(ISNUMBER(G18),O18/G18,0),0)</f>
        <v>0.18337351662497267</v>
      </c>
      <c r="P19" s="62" t="s">
        <v>116</v>
      </c>
      <c r="Q19" s="49"/>
      <c r="R19" s="88"/>
      <c r="S19" s="63" t="s">
        <v>123</v>
      </c>
      <c r="T19" s="59"/>
      <c r="U19" s="59"/>
      <c r="V19" s="64" t="s">
        <v>124</v>
      </c>
      <c r="W19" s="61"/>
      <c r="X19" s="67" t="s">
        <v>101</v>
      </c>
      <c r="Y19" s="34"/>
      <c r="Z19" s="59"/>
      <c r="AA19" s="67" t="s">
        <v>125</v>
      </c>
      <c r="AB19" s="63"/>
      <c r="AC19" s="63"/>
      <c r="AD19" s="90" t="s">
        <v>126</v>
      </c>
      <c r="AE19" s="91">
        <f>IF(ISNUMBER(AE17),AE17+IF(ISNUMBER(W18),AE18/W18,0),0)</f>
        <v>0</v>
      </c>
      <c r="AF19" s="62" t="s">
        <v>116</v>
      </c>
      <c r="AG19" s="49"/>
      <c r="AH19" s="88"/>
      <c r="AI19" s="63" t="s">
        <v>123</v>
      </c>
      <c r="AJ19" s="59"/>
      <c r="AK19" s="59"/>
      <c r="AL19" s="64" t="s">
        <v>124</v>
      </c>
      <c r="AM19" s="61"/>
      <c r="AN19" s="67" t="s">
        <v>101</v>
      </c>
      <c r="AO19" s="34"/>
      <c r="AP19" s="59"/>
      <c r="AQ19" s="67" t="s">
        <v>125</v>
      </c>
      <c r="AR19" s="63"/>
      <c r="AS19" s="63"/>
      <c r="AT19" s="90" t="s">
        <v>126</v>
      </c>
      <c r="AU19" s="91">
        <f>IF(ISNUMBER(AU17),AU17+IF(ISNUMBER(AM18),AU18/AM18,0),0)</f>
        <v>0</v>
      </c>
      <c r="AV19" s="62" t="s">
        <v>116</v>
      </c>
    </row>
    <row r="20" spans="1:48" ht="18" customHeight="1" x14ac:dyDescent="0.3">
      <c r="A20" s="49"/>
      <c r="B20" s="92"/>
      <c r="C20" s="93" t="s">
        <v>127</v>
      </c>
      <c r="D20" s="93"/>
      <c r="E20" s="70"/>
      <c r="F20" s="94" t="s">
        <v>128</v>
      </c>
      <c r="G20" s="95">
        <f>IF(AND(ISNUMBER(G18),G19&gt;0),2*G18/G19,"")</f>
        <v>16.146274509803924</v>
      </c>
      <c r="H20" s="80" t="s">
        <v>101</v>
      </c>
      <c r="I20" s="70"/>
      <c r="J20" s="70"/>
      <c r="K20" s="93" t="s">
        <v>129</v>
      </c>
      <c r="L20" s="93"/>
      <c r="M20" s="93"/>
      <c r="N20" s="96" t="s">
        <v>130</v>
      </c>
      <c r="O20" s="95">
        <f>IF(AND(ISNUMBER(O19),O19&gt;0),G9/O19,0)</f>
        <v>10.906700361155808</v>
      </c>
      <c r="P20" s="73" t="s">
        <v>101</v>
      </c>
      <c r="Q20" s="49"/>
      <c r="R20" s="92"/>
      <c r="S20" s="93" t="s">
        <v>127</v>
      </c>
      <c r="T20" s="93"/>
      <c r="U20" s="70"/>
      <c r="V20" s="94" t="s">
        <v>128</v>
      </c>
      <c r="W20" s="95" t="str">
        <f>IF(ISNUMBER(W18),2*W18/W19,"")</f>
        <v/>
      </c>
      <c r="X20" s="80" t="s">
        <v>101</v>
      </c>
      <c r="Y20" s="70"/>
      <c r="Z20" s="70"/>
      <c r="AA20" s="93" t="s">
        <v>129</v>
      </c>
      <c r="AB20" s="93"/>
      <c r="AC20" s="93"/>
      <c r="AD20" s="96" t="s">
        <v>130</v>
      </c>
      <c r="AE20" s="95">
        <f>IF(AND(ISNUMBER(AE19),AE19&gt;0),W9/AE19,0)</f>
        <v>0</v>
      </c>
      <c r="AF20" s="73" t="s">
        <v>101</v>
      </c>
      <c r="AG20" s="49"/>
      <c r="AH20" s="92"/>
      <c r="AI20" s="93" t="s">
        <v>127</v>
      </c>
      <c r="AJ20" s="93"/>
      <c r="AK20" s="70"/>
      <c r="AL20" s="94" t="s">
        <v>128</v>
      </c>
      <c r="AM20" s="95" t="str">
        <f>IF(ISNUMBER(AM18),2*AM18/AM19,"")</f>
        <v/>
      </c>
      <c r="AN20" s="80" t="s">
        <v>101</v>
      </c>
      <c r="AO20" s="70"/>
      <c r="AP20" s="70"/>
      <c r="AQ20" s="93" t="s">
        <v>129</v>
      </c>
      <c r="AR20" s="93"/>
      <c r="AS20" s="93"/>
      <c r="AT20" s="96" t="s">
        <v>130</v>
      </c>
      <c r="AU20" s="95">
        <f>IF(AND(ISNUMBER(AU19),AU19&gt;0),AM9/AU19,0)</f>
        <v>0</v>
      </c>
      <c r="AV20" s="73" t="s">
        <v>101</v>
      </c>
    </row>
    <row r="21" spans="1:48" ht="8.25" customHeight="1" x14ac:dyDescent="0.3">
      <c r="A21" s="49"/>
      <c r="B21" s="49"/>
      <c r="C21" s="49"/>
      <c r="D21" s="49"/>
      <c r="E21" s="49"/>
      <c r="F21" s="75"/>
      <c r="G21" s="49"/>
      <c r="H21" s="49"/>
      <c r="I21" s="67"/>
      <c r="J21" s="67"/>
      <c r="K21" s="67"/>
      <c r="L21" s="67"/>
      <c r="M21" s="67"/>
      <c r="N21" s="67"/>
      <c r="O21" s="67"/>
      <c r="P21" s="67"/>
      <c r="Q21" s="49"/>
      <c r="R21" s="49"/>
      <c r="S21" s="49"/>
      <c r="T21" s="49"/>
      <c r="U21" s="49"/>
      <c r="V21" s="75"/>
      <c r="W21" s="49"/>
      <c r="X21" s="49"/>
      <c r="Y21" s="67"/>
      <c r="Z21" s="67"/>
      <c r="AA21" s="67"/>
      <c r="AB21" s="67"/>
      <c r="AC21" s="67"/>
      <c r="AD21" s="67"/>
      <c r="AE21" s="67"/>
      <c r="AF21" s="67"/>
      <c r="AG21" s="49"/>
      <c r="AH21" s="49"/>
      <c r="AI21" s="49"/>
      <c r="AJ21" s="49"/>
      <c r="AK21" s="49"/>
      <c r="AL21" s="75"/>
      <c r="AM21" s="49"/>
      <c r="AN21" s="49"/>
      <c r="AO21" s="67"/>
      <c r="AP21" s="67"/>
      <c r="AQ21" s="67"/>
      <c r="AR21" s="67"/>
      <c r="AS21" s="67"/>
      <c r="AT21" s="67"/>
      <c r="AU21" s="67"/>
      <c r="AV21" s="67"/>
    </row>
    <row r="22" spans="1:48" x14ac:dyDescent="0.3">
      <c r="A22" s="49"/>
      <c r="B22" s="54" t="s">
        <v>131</v>
      </c>
      <c r="C22" s="54"/>
      <c r="D22" s="55"/>
      <c r="E22" s="55"/>
      <c r="F22" s="82"/>
      <c r="G22" s="55"/>
      <c r="H22" s="55"/>
      <c r="I22" s="55"/>
      <c r="J22" s="55"/>
      <c r="K22" s="55"/>
      <c r="L22" s="55"/>
      <c r="M22" s="55"/>
      <c r="N22" s="82"/>
      <c r="O22" s="55"/>
      <c r="P22" s="97"/>
      <c r="Q22" s="49"/>
      <c r="R22" s="54" t="s">
        <v>131</v>
      </c>
      <c r="S22" s="54"/>
      <c r="T22" s="55"/>
      <c r="U22" s="55"/>
      <c r="V22" s="82"/>
      <c r="W22" s="98"/>
      <c r="X22" s="98"/>
      <c r="Y22" s="55"/>
      <c r="Z22" s="55"/>
      <c r="AA22" s="55"/>
      <c r="AB22" s="55"/>
      <c r="AC22" s="55"/>
      <c r="AD22" s="82"/>
      <c r="AE22" s="55"/>
      <c r="AF22" s="97"/>
      <c r="AG22" s="49"/>
      <c r="AH22" s="54" t="s">
        <v>131</v>
      </c>
      <c r="AI22" s="54"/>
      <c r="AJ22" s="55"/>
      <c r="AK22" s="55"/>
      <c r="AL22" s="82"/>
      <c r="AM22" s="98"/>
      <c r="AN22" s="98"/>
      <c r="AO22" s="55"/>
      <c r="AP22" s="55"/>
      <c r="AQ22" s="55"/>
      <c r="AR22" s="55"/>
      <c r="AS22" s="55"/>
      <c r="AT22" s="82"/>
      <c r="AU22" s="55"/>
      <c r="AV22" s="97"/>
    </row>
    <row r="23" spans="1:48" ht="7.5" customHeight="1" x14ac:dyDescent="0.3">
      <c r="A23" s="49"/>
      <c r="B23" s="58"/>
      <c r="C23" s="49"/>
      <c r="D23" s="49"/>
      <c r="E23" s="49"/>
      <c r="F23" s="75"/>
      <c r="G23" s="49"/>
      <c r="H23" s="49"/>
      <c r="I23" s="67"/>
      <c r="J23" s="67"/>
      <c r="K23" s="67"/>
      <c r="L23" s="67"/>
      <c r="M23" s="67"/>
      <c r="N23" s="67"/>
      <c r="O23" s="67"/>
      <c r="P23" s="62"/>
      <c r="Q23" s="49"/>
      <c r="R23" s="58"/>
      <c r="S23" s="49"/>
      <c r="T23" s="49"/>
      <c r="U23" s="49"/>
      <c r="V23" s="75"/>
      <c r="W23" s="49"/>
      <c r="X23" s="49"/>
      <c r="Y23" s="67"/>
      <c r="Z23" s="67"/>
      <c r="AA23" s="67"/>
      <c r="AB23" s="67"/>
      <c r="AC23" s="67"/>
      <c r="AD23" s="67"/>
      <c r="AE23" s="67"/>
      <c r="AF23" s="62"/>
      <c r="AG23" s="49"/>
      <c r="AH23" s="58"/>
      <c r="AI23" s="49"/>
      <c r="AJ23" s="49"/>
      <c r="AK23" s="49"/>
      <c r="AL23" s="75"/>
      <c r="AM23" s="49"/>
      <c r="AN23" s="49"/>
      <c r="AO23" s="67"/>
      <c r="AP23" s="67"/>
      <c r="AQ23" s="67"/>
      <c r="AR23" s="67"/>
      <c r="AS23" s="67"/>
      <c r="AT23" s="67"/>
      <c r="AU23" s="67"/>
      <c r="AV23" s="62"/>
    </row>
    <row r="24" spans="1:48" ht="18" customHeight="1" x14ac:dyDescent="0.3">
      <c r="A24" s="49"/>
      <c r="B24" s="99"/>
      <c r="C24" s="54" t="s">
        <v>132</v>
      </c>
      <c r="D24" s="55"/>
      <c r="E24" s="55"/>
      <c r="F24" s="82"/>
      <c r="G24" s="55"/>
      <c r="H24" s="55"/>
      <c r="I24" s="98"/>
      <c r="J24" s="55"/>
      <c r="K24" s="98"/>
      <c r="L24" s="98"/>
      <c r="M24" s="98"/>
      <c r="N24" s="100"/>
      <c r="O24" s="98"/>
      <c r="P24" s="101"/>
      <c r="Q24" s="49"/>
      <c r="R24" s="99"/>
      <c r="S24" s="54" t="s">
        <v>132</v>
      </c>
      <c r="T24" s="55"/>
      <c r="U24" s="55"/>
      <c r="V24" s="82"/>
      <c r="W24" s="55"/>
      <c r="X24" s="55"/>
      <c r="Y24" s="98"/>
      <c r="Z24" s="55"/>
      <c r="AA24" s="98"/>
      <c r="AB24" s="98"/>
      <c r="AC24" s="98"/>
      <c r="AD24" s="100"/>
      <c r="AE24" s="98"/>
      <c r="AF24" s="101"/>
      <c r="AG24" s="49"/>
      <c r="AH24" s="99"/>
      <c r="AI24" s="54" t="s">
        <v>132</v>
      </c>
      <c r="AJ24" s="55"/>
      <c r="AK24" s="55"/>
      <c r="AL24" s="82"/>
      <c r="AM24" s="55"/>
      <c r="AN24" s="55"/>
      <c r="AO24" s="98"/>
      <c r="AP24" s="55"/>
      <c r="AQ24" s="98"/>
      <c r="AR24" s="98"/>
      <c r="AS24" s="98"/>
      <c r="AT24" s="100"/>
      <c r="AU24" s="98"/>
      <c r="AV24" s="101"/>
    </row>
    <row r="25" spans="1:48" ht="18" customHeight="1" x14ac:dyDescent="0.3">
      <c r="A25" s="49"/>
      <c r="B25" s="58"/>
      <c r="C25" s="58" t="s">
        <v>133</v>
      </c>
      <c r="D25" s="59"/>
      <c r="E25" s="59"/>
      <c r="F25" s="64" t="s">
        <v>134</v>
      </c>
      <c r="G25" s="65"/>
      <c r="H25" s="59" t="s">
        <v>101</v>
      </c>
      <c r="I25" s="102"/>
      <c r="J25" s="102"/>
      <c r="K25" s="67" t="s">
        <v>135</v>
      </c>
      <c r="L25" s="59"/>
      <c r="M25" s="59"/>
      <c r="N25" s="103" t="s">
        <v>136</v>
      </c>
      <c r="O25" s="99"/>
      <c r="P25" s="104"/>
      <c r="Q25" s="49"/>
      <c r="R25" s="58"/>
      <c r="S25" s="58" t="s">
        <v>133</v>
      </c>
      <c r="T25" s="59"/>
      <c r="U25" s="59"/>
      <c r="V25" s="64" t="s">
        <v>134</v>
      </c>
      <c r="W25" s="65"/>
      <c r="X25" s="59" t="s">
        <v>101</v>
      </c>
      <c r="Y25" s="102"/>
      <c r="Z25" s="102"/>
      <c r="AA25" s="67" t="s">
        <v>135</v>
      </c>
      <c r="AB25" s="59"/>
      <c r="AC25" s="59"/>
      <c r="AD25" s="103" t="s">
        <v>136</v>
      </c>
      <c r="AE25" s="99"/>
      <c r="AF25" s="104"/>
      <c r="AG25" s="49"/>
      <c r="AH25" s="58"/>
      <c r="AI25" s="58" t="s">
        <v>133</v>
      </c>
      <c r="AJ25" s="59"/>
      <c r="AK25" s="59"/>
      <c r="AL25" s="64" t="s">
        <v>134</v>
      </c>
      <c r="AM25" s="65"/>
      <c r="AN25" s="59" t="s">
        <v>101</v>
      </c>
      <c r="AO25" s="102"/>
      <c r="AP25" s="102"/>
      <c r="AQ25" s="67" t="s">
        <v>135</v>
      </c>
      <c r="AR25" s="59"/>
      <c r="AS25" s="59"/>
      <c r="AT25" s="103" t="s">
        <v>136</v>
      </c>
      <c r="AU25" s="99"/>
      <c r="AV25" s="104"/>
    </row>
    <row r="26" spans="1:48" ht="18" customHeight="1" x14ac:dyDescent="0.3">
      <c r="A26" s="49"/>
      <c r="B26" s="58"/>
      <c r="C26" s="58" t="s">
        <v>137</v>
      </c>
      <c r="D26" s="59"/>
      <c r="E26" s="59"/>
      <c r="F26" s="64" t="s">
        <v>138</v>
      </c>
      <c r="G26" s="65"/>
      <c r="H26" s="59" t="s">
        <v>101</v>
      </c>
      <c r="I26" s="102"/>
      <c r="J26" s="102"/>
      <c r="K26" s="67" t="s">
        <v>139</v>
      </c>
      <c r="L26" s="59"/>
      <c r="M26" s="59"/>
      <c r="N26" s="103" t="s">
        <v>140</v>
      </c>
      <c r="O26" s="77" t="str">
        <f>IF(O25="x","","x")</f>
        <v>x</v>
      </c>
      <c r="P26" s="104"/>
      <c r="Q26" s="49"/>
      <c r="R26" s="58"/>
      <c r="S26" s="58" t="s">
        <v>137</v>
      </c>
      <c r="T26" s="59"/>
      <c r="U26" s="59"/>
      <c r="V26" s="64" t="s">
        <v>138</v>
      </c>
      <c r="W26" s="65"/>
      <c r="X26" s="59" t="s">
        <v>101</v>
      </c>
      <c r="Y26" s="102"/>
      <c r="Z26" s="102"/>
      <c r="AA26" s="67" t="s">
        <v>139</v>
      </c>
      <c r="AB26" s="59"/>
      <c r="AC26" s="59"/>
      <c r="AD26" s="103" t="s">
        <v>140</v>
      </c>
      <c r="AE26" s="77" t="str">
        <f>IF(AE25="x","","x")</f>
        <v>x</v>
      </c>
      <c r="AF26" s="104"/>
      <c r="AG26" s="49"/>
      <c r="AH26" s="58"/>
      <c r="AI26" s="58" t="s">
        <v>137</v>
      </c>
      <c r="AJ26" s="59"/>
      <c r="AK26" s="59"/>
      <c r="AL26" s="64" t="s">
        <v>138</v>
      </c>
      <c r="AM26" s="65"/>
      <c r="AN26" s="59" t="s">
        <v>101</v>
      </c>
      <c r="AO26" s="102"/>
      <c r="AP26" s="102"/>
      <c r="AQ26" s="67" t="s">
        <v>139</v>
      </c>
      <c r="AR26" s="59"/>
      <c r="AS26" s="59"/>
      <c r="AT26" s="103" t="s">
        <v>140</v>
      </c>
      <c r="AU26" s="77" t="str">
        <f>IF(AU25="x","","x")</f>
        <v>x</v>
      </c>
      <c r="AV26" s="104"/>
    </row>
    <row r="27" spans="1:48" ht="18" customHeight="1" x14ac:dyDescent="0.3">
      <c r="A27" s="49"/>
      <c r="B27" s="58"/>
      <c r="C27" s="66" t="s">
        <v>141</v>
      </c>
      <c r="D27" s="63"/>
      <c r="E27" s="63"/>
      <c r="F27" s="60" t="s">
        <v>142</v>
      </c>
      <c r="G27" s="105"/>
      <c r="H27" s="67" t="s">
        <v>92</v>
      </c>
      <c r="I27" s="102"/>
      <c r="J27" s="59"/>
      <c r="K27" s="102"/>
      <c r="L27" s="102"/>
      <c r="M27" s="102"/>
      <c r="N27" s="21"/>
      <c r="O27" s="102"/>
      <c r="P27" s="104"/>
      <c r="Q27" s="49"/>
      <c r="R27" s="58"/>
      <c r="S27" s="66" t="s">
        <v>141</v>
      </c>
      <c r="T27" s="63"/>
      <c r="U27" s="63"/>
      <c r="V27" s="60" t="s">
        <v>142</v>
      </c>
      <c r="W27" s="105"/>
      <c r="X27" s="67" t="s">
        <v>92</v>
      </c>
      <c r="Y27" s="102"/>
      <c r="Z27" s="59"/>
      <c r="AA27" s="102"/>
      <c r="AB27" s="102"/>
      <c r="AC27" s="102"/>
      <c r="AD27" s="21"/>
      <c r="AE27" s="102"/>
      <c r="AF27" s="104"/>
      <c r="AG27" s="49"/>
      <c r="AH27" s="58"/>
      <c r="AI27" s="66" t="s">
        <v>141</v>
      </c>
      <c r="AJ27" s="63"/>
      <c r="AK27" s="63"/>
      <c r="AL27" s="60" t="s">
        <v>142</v>
      </c>
      <c r="AM27" s="105"/>
      <c r="AN27" s="67" t="s">
        <v>92</v>
      </c>
      <c r="AO27" s="102"/>
      <c r="AP27" s="59"/>
      <c r="AQ27" s="102"/>
      <c r="AR27" s="102"/>
      <c r="AS27" s="102"/>
      <c r="AT27" s="21"/>
      <c r="AU27" s="102"/>
      <c r="AV27" s="104"/>
    </row>
    <row r="28" spans="1:48" ht="7.5" customHeight="1" x14ac:dyDescent="0.3">
      <c r="A28" s="49"/>
      <c r="B28" s="58"/>
      <c r="C28" s="79"/>
      <c r="D28" s="70"/>
      <c r="E28" s="70"/>
      <c r="F28" s="106"/>
      <c r="G28" s="70"/>
      <c r="H28" s="70"/>
      <c r="I28" s="107"/>
      <c r="J28" s="70"/>
      <c r="K28" s="107"/>
      <c r="L28" s="107"/>
      <c r="M28" s="107"/>
      <c r="N28" s="108"/>
      <c r="O28" s="107"/>
      <c r="P28" s="109"/>
      <c r="Q28" s="49"/>
      <c r="R28" s="58"/>
      <c r="S28" s="79"/>
      <c r="T28" s="70"/>
      <c r="U28" s="70"/>
      <c r="V28" s="106"/>
      <c r="W28" s="70"/>
      <c r="X28" s="70"/>
      <c r="Y28" s="107"/>
      <c r="Z28" s="70"/>
      <c r="AA28" s="107"/>
      <c r="AB28" s="107"/>
      <c r="AC28" s="107"/>
      <c r="AD28" s="108"/>
      <c r="AE28" s="107"/>
      <c r="AF28" s="109"/>
      <c r="AG28" s="49"/>
      <c r="AH28" s="58"/>
      <c r="AI28" s="79"/>
      <c r="AJ28" s="70"/>
      <c r="AK28" s="70"/>
      <c r="AL28" s="106"/>
      <c r="AM28" s="70"/>
      <c r="AN28" s="70"/>
      <c r="AO28" s="107"/>
      <c r="AP28" s="70"/>
      <c r="AQ28" s="107"/>
      <c r="AR28" s="107"/>
      <c r="AS28" s="107"/>
      <c r="AT28" s="108"/>
      <c r="AU28" s="107"/>
      <c r="AV28" s="109"/>
    </row>
    <row r="29" spans="1:48" ht="18" customHeight="1" x14ac:dyDescent="0.3">
      <c r="A29" s="49"/>
      <c r="B29" s="99"/>
      <c r="C29" s="110" t="s">
        <v>143</v>
      </c>
      <c r="D29" s="84"/>
      <c r="E29" s="84"/>
      <c r="F29" s="85"/>
      <c r="G29" s="83"/>
      <c r="H29" s="83"/>
      <c r="I29" s="83"/>
      <c r="J29" s="83"/>
      <c r="K29" s="98"/>
      <c r="L29" s="84"/>
      <c r="M29" s="84"/>
      <c r="N29" s="85"/>
      <c r="O29" s="83"/>
      <c r="P29" s="87"/>
      <c r="Q29" s="49"/>
      <c r="R29" s="99"/>
      <c r="S29" s="110" t="s">
        <v>143</v>
      </c>
      <c r="T29" s="84"/>
      <c r="U29" s="84"/>
      <c r="V29" s="85"/>
      <c r="W29" s="83"/>
      <c r="X29" s="83"/>
      <c r="Y29" s="83"/>
      <c r="Z29" s="83"/>
      <c r="AA29" s="98"/>
      <c r="AB29" s="84"/>
      <c r="AC29" s="84"/>
      <c r="AD29" s="85"/>
      <c r="AE29" s="83"/>
      <c r="AF29" s="87"/>
      <c r="AG29" s="49"/>
      <c r="AH29" s="99"/>
      <c r="AI29" s="110" t="s">
        <v>143</v>
      </c>
      <c r="AJ29" s="84"/>
      <c r="AK29" s="84"/>
      <c r="AL29" s="85"/>
      <c r="AM29" s="83"/>
      <c r="AN29" s="83"/>
      <c r="AO29" s="83"/>
      <c r="AP29" s="83"/>
      <c r="AQ29" s="98"/>
      <c r="AR29" s="84"/>
      <c r="AS29" s="84"/>
      <c r="AT29" s="85"/>
      <c r="AU29" s="83"/>
      <c r="AV29" s="87"/>
    </row>
    <row r="30" spans="1:48" ht="18" customHeight="1" x14ac:dyDescent="0.3">
      <c r="A30" s="49"/>
      <c r="B30" s="58"/>
      <c r="C30" s="66" t="s">
        <v>144</v>
      </c>
      <c r="D30" s="63"/>
      <c r="E30" s="63"/>
      <c r="F30" s="90" t="s">
        <v>145</v>
      </c>
      <c r="G30" s="65"/>
      <c r="H30" s="67" t="s">
        <v>101</v>
      </c>
      <c r="I30" s="67"/>
      <c r="J30" s="67"/>
      <c r="K30" s="67" t="s">
        <v>146</v>
      </c>
      <c r="L30" s="63"/>
      <c r="M30" s="63"/>
      <c r="N30" s="90" t="s">
        <v>147</v>
      </c>
      <c r="O30" s="105"/>
      <c r="P30" s="62" t="s">
        <v>116</v>
      </c>
      <c r="Q30" s="49"/>
      <c r="R30" s="58"/>
      <c r="S30" s="66" t="s">
        <v>144</v>
      </c>
      <c r="T30" s="63"/>
      <c r="U30" s="63"/>
      <c r="V30" s="90" t="s">
        <v>145</v>
      </c>
      <c r="W30" s="65"/>
      <c r="X30" s="67" t="s">
        <v>101</v>
      </c>
      <c r="Y30" s="67"/>
      <c r="Z30" s="67"/>
      <c r="AA30" s="67" t="s">
        <v>146</v>
      </c>
      <c r="AB30" s="63"/>
      <c r="AC30" s="63"/>
      <c r="AD30" s="90" t="s">
        <v>147</v>
      </c>
      <c r="AE30" s="105"/>
      <c r="AF30" s="62" t="s">
        <v>116</v>
      </c>
      <c r="AG30" s="49"/>
      <c r="AH30" s="58"/>
      <c r="AI30" s="66" t="s">
        <v>144</v>
      </c>
      <c r="AJ30" s="63"/>
      <c r="AK30" s="63"/>
      <c r="AL30" s="90" t="s">
        <v>145</v>
      </c>
      <c r="AM30" s="65"/>
      <c r="AN30" s="67" t="s">
        <v>101</v>
      </c>
      <c r="AO30" s="67"/>
      <c r="AP30" s="67"/>
      <c r="AQ30" s="67" t="s">
        <v>146</v>
      </c>
      <c r="AR30" s="63"/>
      <c r="AS30" s="63"/>
      <c r="AT30" s="90" t="s">
        <v>147</v>
      </c>
      <c r="AU30" s="105"/>
      <c r="AV30" s="62" t="s">
        <v>116</v>
      </c>
    </row>
    <row r="31" spans="1:48" ht="7.5" customHeight="1" x14ac:dyDescent="0.3">
      <c r="A31" s="49"/>
      <c r="B31" s="58"/>
      <c r="C31" s="79"/>
      <c r="D31" s="70"/>
      <c r="E31" s="70"/>
      <c r="F31" s="106"/>
      <c r="G31" s="70"/>
      <c r="H31" s="70"/>
      <c r="I31" s="80"/>
      <c r="J31" s="80"/>
      <c r="K31" s="80"/>
      <c r="L31" s="80"/>
      <c r="M31" s="80"/>
      <c r="N31" s="80"/>
      <c r="O31" s="80"/>
      <c r="P31" s="73"/>
      <c r="Q31" s="49"/>
      <c r="R31" s="58"/>
      <c r="S31" s="79"/>
      <c r="T31" s="70"/>
      <c r="U31" s="70"/>
      <c r="V31" s="106"/>
      <c r="W31" s="70"/>
      <c r="X31" s="70"/>
      <c r="Y31" s="80"/>
      <c r="Z31" s="80"/>
      <c r="AA31" s="80"/>
      <c r="AB31" s="80"/>
      <c r="AC31" s="80"/>
      <c r="AD31" s="80"/>
      <c r="AE31" s="80"/>
      <c r="AF31" s="73"/>
      <c r="AG31" s="49"/>
      <c r="AH31" s="58"/>
      <c r="AI31" s="79"/>
      <c r="AJ31" s="70"/>
      <c r="AK31" s="70"/>
      <c r="AL31" s="106"/>
      <c r="AM31" s="70"/>
      <c r="AN31" s="70"/>
      <c r="AO31" s="80"/>
      <c r="AP31" s="80"/>
      <c r="AQ31" s="80"/>
      <c r="AR31" s="80"/>
      <c r="AS31" s="80"/>
      <c r="AT31" s="80"/>
      <c r="AU31" s="80"/>
      <c r="AV31" s="73"/>
    </row>
    <row r="32" spans="1:48" ht="18" customHeight="1" x14ac:dyDescent="0.3">
      <c r="A32" s="49"/>
      <c r="B32" s="99" t="s">
        <v>148</v>
      </c>
      <c r="C32" s="110" t="s">
        <v>149</v>
      </c>
      <c r="D32" s="102"/>
      <c r="E32" s="102"/>
      <c r="F32" s="21"/>
      <c r="G32" s="102"/>
      <c r="H32" s="102"/>
      <c r="I32" s="67"/>
      <c r="J32" s="67"/>
      <c r="K32" s="34"/>
      <c r="L32" s="34"/>
      <c r="M32" s="34"/>
      <c r="O32" s="34"/>
      <c r="P32" s="104"/>
      <c r="Q32" s="49"/>
      <c r="R32" s="99"/>
      <c r="S32" s="110" t="s">
        <v>149</v>
      </c>
      <c r="T32" s="102"/>
      <c r="U32" s="102"/>
      <c r="V32" s="21"/>
      <c r="W32" s="102"/>
      <c r="X32" s="102"/>
      <c r="Y32" s="67"/>
      <c r="Z32" s="67"/>
      <c r="AA32" s="34"/>
      <c r="AB32" s="34"/>
      <c r="AC32" s="34"/>
      <c r="AE32" s="34"/>
      <c r="AF32" s="104"/>
      <c r="AG32" s="49"/>
      <c r="AH32" s="99"/>
      <c r="AI32" s="110" t="s">
        <v>149</v>
      </c>
      <c r="AJ32" s="102"/>
      <c r="AK32" s="102"/>
      <c r="AL32" s="21"/>
      <c r="AM32" s="102"/>
      <c r="AN32" s="102"/>
      <c r="AO32" s="67"/>
      <c r="AP32" s="67"/>
      <c r="AQ32" s="34"/>
      <c r="AR32" s="34"/>
      <c r="AS32" s="34"/>
      <c r="AU32" s="34"/>
      <c r="AV32" s="104"/>
    </row>
    <row r="33" spans="1:48" ht="18" customHeight="1" x14ac:dyDescent="0.3">
      <c r="A33" s="49"/>
      <c r="B33" s="68"/>
      <c r="C33" s="66" t="s">
        <v>150</v>
      </c>
      <c r="D33" s="63"/>
      <c r="E33" s="63"/>
      <c r="F33" s="90" t="s">
        <v>151</v>
      </c>
      <c r="G33" s="65">
        <v>0</v>
      </c>
      <c r="H33" s="67" t="s">
        <v>101</v>
      </c>
      <c r="I33" s="34"/>
      <c r="J33" s="67"/>
      <c r="K33" s="67" t="s">
        <v>152</v>
      </c>
      <c r="L33" s="63"/>
      <c r="M33" s="63"/>
      <c r="N33" s="90" t="s">
        <v>153</v>
      </c>
      <c r="O33" s="105">
        <v>0.4</v>
      </c>
      <c r="P33" s="62" t="s">
        <v>116</v>
      </c>
      <c r="Q33" s="49"/>
      <c r="R33" s="68"/>
      <c r="S33" s="66" t="s">
        <v>150</v>
      </c>
      <c r="T33" s="63"/>
      <c r="U33" s="63"/>
      <c r="V33" s="90" t="s">
        <v>151</v>
      </c>
      <c r="W33" s="65"/>
      <c r="X33" s="67" t="s">
        <v>101</v>
      </c>
      <c r="Y33" s="34"/>
      <c r="Z33" s="67"/>
      <c r="AA33" s="67" t="s">
        <v>152</v>
      </c>
      <c r="AB33" s="63"/>
      <c r="AC33" s="63"/>
      <c r="AD33" s="90" t="s">
        <v>153</v>
      </c>
      <c r="AE33" s="105"/>
      <c r="AF33" s="62" t="s">
        <v>116</v>
      </c>
      <c r="AG33" s="49"/>
      <c r="AH33" s="68"/>
      <c r="AI33" s="66" t="s">
        <v>150</v>
      </c>
      <c r="AJ33" s="63"/>
      <c r="AK33" s="63"/>
      <c r="AL33" s="90" t="s">
        <v>151</v>
      </c>
      <c r="AM33" s="65"/>
      <c r="AN33" s="67" t="s">
        <v>101</v>
      </c>
      <c r="AO33" s="34"/>
      <c r="AP33" s="67"/>
      <c r="AQ33" s="67" t="s">
        <v>152</v>
      </c>
      <c r="AR33" s="63"/>
      <c r="AS33" s="63"/>
      <c r="AT33" s="90" t="s">
        <v>153</v>
      </c>
      <c r="AU33" s="105"/>
      <c r="AV33" s="62" t="s">
        <v>116</v>
      </c>
    </row>
    <row r="34" spans="1:48" ht="18" customHeight="1" x14ac:dyDescent="0.3">
      <c r="A34" s="49"/>
      <c r="B34" s="68"/>
      <c r="C34" s="66" t="s">
        <v>144</v>
      </c>
      <c r="D34" s="102"/>
      <c r="E34" s="102"/>
      <c r="F34" s="90" t="s">
        <v>145</v>
      </c>
      <c r="G34" s="65">
        <v>2.1</v>
      </c>
      <c r="H34" s="67" t="s">
        <v>101</v>
      </c>
      <c r="I34" s="67"/>
      <c r="J34" s="67"/>
      <c r="K34" s="67" t="s">
        <v>146</v>
      </c>
      <c r="L34" s="63"/>
      <c r="M34" s="63"/>
      <c r="N34" s="90" t="s">
        <v>147</v>
      </c>
      <c r="O34" s="105">
        <v>0.4</v>
      </c>
      <c r="P34" s="62" t="s">
        <v>116</v>
      </c>
      <c r="Q34" s="49"/>
      <c r="R34" s="68"/>
      <c r="S34" s="66" t="s">
        <v>144</v>
      </c>
      <c r="T34" s="102"/>
      <c r="U34" s="102"/>
      <c r="V34" s="90" t="s">
        <v>145</v>
      </c>
      <c r="W34" s="65"/>
      <c r="X34" s="67" t="s">
        <v>101</v>
      </c>
      <c r="Y34" s="67"/>
      <c r="Z34" s="67"/>
      <c r="AA34" s="67" t="s">
        <v>146</v>
      </c>
      <c r="AB34" s="63"/>
      <c r="AC34" s="63"/>
      <c r="AD34" s="90" t="s">
        <v>147</v>
      </c>
      <c r="AE34" s="105"/>
      <c r="AF34" s="62" t="s">
        <v>116</v>
      </c>
      <c r="AG34" s="49"/>
      <c r="AH34" s="68"/>
      <c r="AI34" s="66" t="s">
        <v>144</v>
      </c>
      <c r="AJ34" s="102"/>
      <c r="AK34" s="102"/>
      <c r="AL34" s="90" t="s">
        <v>145</v>
      </c>
      <c r="AM34" s="65"/>
      <c r="AN34" s="67" t="s">
        <v>101</v>
      </c>
      <c r="AO34" s="67"/>
      <c r="AP34" s="67"/>
      <c r="AQ34" s="67" t="s">
        <v>146</v>
      </c>
      <c r="AR34" s="63"/>
      <c r="AS34" s="63"/>
      <c r="AT34" s="90" t="s">
        <v>147</v>
      </c>
      <c r="AU34" s="105"/>
      <c r="AV34" s="62" t="s">
        <v>116</v>
      </c>
    </row>
    <row r="35" spans="1:48" ht="18" customHeight="1" x14ac:dyDescent="0.3">
      <c r="A35" s="49"/>
      <c r="B35" s="58"/>
      <c r="C35" s="66" t="s">
        <v>154</v>
      </c>
      <c r="D35" s="63"/>
      <c r="E35" s="63"/>
      <c r="F35" s="90" t="s">
        <v>41</v>
      </c>
      <c r="G35" s="65">
        <v>0.4</v>
      </c>
      <c r="H35" s="67" t="s">
        <v>155</v>
      </c>
      <c r="I35" s="67"/>
      <c r="J35" s="67"/>
      <c r="K35" s="67" t="s">
        <v>156</v>
      </c>
      <c r="L35" s="63"/>
      <c r="M35" s="63"/>
      <c r="N35" s="67" t="s">
        <v>157</v>
      </c>
      <c r="O35" s="105">
        <v>1.5</v>
      </c>
      <c r="P35" s="62" t="s">
        <v>116</v>
      </c>
      <c r="Q35" s="49"/>
      <c r="R35" s="58"/>
      <c r="S35" s="66" t="s">
        <v>154</v>
      </c>
      <c r="T35" s="63"/>
      <c r="U35" s="63"/>
      <c r="V35" s="90" t="s">
        <v>41</v>
      </c>
      <c r="W35" s="65">
        <v>0.2</v>
      </c>
      <c r="X35" s="67" t="s">
        <v>155</v>
      </c>
      <c r="Y35" s="67"/>
      <c r="Z35" s="67"/>
      <c r="AA35" s="67" t="s">
        <v>156</v>
      </c>
      <c r="AB35" s="63"/>
      <c r="AC35" s="63"/>
      <c r="AD35" s="67" t="s">
        <v>157</v>
      </c>
      <c r="AE35" s="105"/>
      <c r="AF35" s="62" t="s">
        <v>116</v>
      </c>
      <c r="AG35" s="49"/>
      <c r="AH35" s="58"/>
      <c r="AI35" s="66" t="s">
        <v>154</v>
      </c>
      <c r="AJ35" s="63"/>
      <c r="AK35" s="63"/>
      <c r="AL35" s="90" t="s">
        <v>41</v>
      </c>
      <c r="AM35" s="65">
        <v>0.2</v>
      </c>
      <c r="AN35" s="67" t="s">
        <v>155</v>
      </c>
      <c r="AO35" s="67"/>
      <c r="AP35" s="67"/>
      <c r="AQ35" s="67" t="s">
        <v>156</v>
      </c>
      <c r="AR35" s="63"/>
      <c r="AS35" s="63"/>
      <c r="AT35" s="67" t="s">
        <v>157</v>
      </c>
      <c r="AU35" s="105"/>
      <c r="AV35" s="62" t="s">
        <v>116</v>
      </c>
    </row>
    <row r="36" spans="1:48" ht="18" customHeight="1" x14ac:dyDescent="0.3">
      <c r="A36" s="49"/>
      <c r="B36" s="58"/>
      <c r="C36" s="66" t="s">
        <v>158</v>
      </c>
      <c r="D36" s="63"/>
      <c r="E36" s="63"/>
      <c r="F36" s="90" t="s">
        <v>42</v>
      </c>
      <c r="G36" s="111">
        <f>Erdreich_Gebaeudedaten_Flaeche_Bodenplatte*2.5</f>
        <v>2058.65</v>
      </c>
      <c r="H36" s="67" t="s">
        <v>159</v>
      </c>
      <c r="I36" s="67"/>
      <c r="J36" s="67"/>
      <c r="K36" s="34"/>
      <c r="L36" s="34"/>
      <c r="M36" s="34"/>
      <c r="O36" s="34"/>
      <c r="P36" s="62"/>
      <c r="Q36" s="49"/>
      <c r="R36" s="58"/>
      <c r="S36" s="66" t="s">
        <v>158</v>
      </c>
      <c r="T36" s="63"/>
      <c r="U36" s="63"/>
      <c r="V36" s="90" t="s">
        <v>42</v>
      </c>
      <c r="W36" s="111"/>
      <c r="X36" s="67" t="s">
        <v>159</v>
      </c>
      <c r="Y36" s="67"/>
      <c r="Z36" s="67"/>
      <c r="AA36" s="34"/>
      <c r="AB36" s="34"/>
      <c r="AC36" s="34"/>
      <c r="AE36" s="34"/>
      <c r="AF36" s="62"/>
      <c r="AG36" s="49"/>
      <c r="AH36" s="58"/>
      <c r="AI36" s="66" t="s">
        <v>158</v>
      </c>
      <c r="AJ36" s="63"/>
      <c r="AK36" s="63"/>
      <c r="AL36" s="90" t="s">
        <v>42</v>
      </c>
      <c r="AM36" s="111"/>
      <c r="AN36" s="67" t="s">
        <v>159</v>
      </c>
      <c r="AO36" s="67"/>
      <c r="AP36" s="67"/>
      <c r="AQ36" s="34"/>
      <c r="AR36" s="34"/>
      <c r="AS36" s="34"/>
      <c r="AU36" s="34"/>
      <c r="AV36" s="62"/>
    </row>
    <row r="37" spans="1:48" ht="7.5" customHeight="1" x14ac:dyDescent="0.3">
      <c r="A37" s="49"/>
      <c r="B37" s="58"/>
      <c r="C37" s="79"/>
      <c r="D37" s="70"/>
      <c r="E37" s="70"/>
      <c r="F37" s="106"/>
      <c r="G37" s="70"/>
      <c r="H37" s="70"/>
      <c r="I37" s="107"/>
      <c r="J37" s="70"/>
      <c r="K37" s="107"/>
      <c r="L37" s="107"/>
      <c r="M37" s="107"/>
      <c r="N37" s="108"/>
      <c r="O37" s="107"/>
      <c r="P37" s="109"/>
      <c r="Q37" s="49"/>
      <c r="R37" s="58"/>
      <c r="S37" s="79"/>
      <c r="T37" s="70"/>
      <c r="U37" s="70"/>
      <c r="V37" s="106"/>
      <c r="W37" s="70"/>
      <c r="X37" s="70"/>
      <c r="Y37" s="107"/>
      <c r="Z37" s="70"/>
      <c r="AA37" s="107"/>
      <c r="AB37" s="107"/>
      <c r="AC37" s="107"/>
      <c r="AD37" s="108"/>
      <c r="AE37" s="107"/>
      <c r="AF37" s="109"/>
      <c r="AG37" s="49"/>
      <c r="AH37" s="58"/>
      <c r="AI37" s="79"/>
      <c r="AJ37" s="70"/>
      <c r="AK37" s="70"/>
      <c r="AL37" s="106"/>
      <c r="AM37" s="70"/>
      <c r="AN37" s="70"/>
      <c r="AO37" s="107"/>
      <c r="AP37" s="70"/>
      <c r="AQ37" s="107"/>
      <c r="AR37" s="107"/>
      <c r="AS37" s="107"/>
      <c r="AT37" s="108"/>
      <c r="AU37" s="107"/>
      <c r="AV37" s="109"/>
    </row>
    <row r="38" spans="1:48" ht="18" customHeight="1" x14ac:dyDescent="0.3">
      <c r="A38" s="49"/>
      <c r="B38" s="99"/>
      <c r="C38" s="110" t="s">
        <v>160</v>
      </c>
      <c r="D38" s="83"/>
      <c r="E38" s="83"/>
      <c r="F38" s="83"/>
      <c r="G38" s="83"/>
      <c r="H38" s="98"/>
      <c r="I38" s="83"/>
      <c r="J38" s="83"/>
      <c r="K38" s="83"/>
      <c r="L38" s="83"/>
      <c r="M38" s="83"/>
      <c r="N38" s="83"/>
      <c r="O38" s="83"/>
      <c r="P38" s="87"/>
      <c r="Q38" s="49"/>
      <c r="R38" s="99"/>
      <c r="S38" s="110" t="s">
        <v>160</v>
      </c>
      <c r="T38" s="83"/>
      <c r="U38" s="83"/>
      <c r="V38" s="83"/>
      <c r="W38" s="83"/>
      <c r="X38" s="98"/>
      <c r="Y38" s="83"/>
      <c r="Z38" s="83"/>
      <c r="AA38" s="83"/>
      <c r="AB38" s="83"/>
      <c r="AC38" s="83"/>
      <c r="AD38" s="83"/>
      <c r="AE38" s="83"/>
      <c r="AF38" s="87"/>
      <c r="AG38" s="49"/>
      <c r="AH38" s="99"/>
      <c r="AI38" s="110" t="s">
        <v>160</v>
      </c>
      <c r="AJ38" s="83"/>
      <c r="AK38" s="83"/>
      <c r="AL38" s="83"/>
      <c r="AM38" s="83"/>
      <c r="AN38" s="98"/>
      <c r="AO38" s="83"/>
      <c r="AP38" s="83"/>
      <c r="AQ38" s="83"/>
      <c r="AR38" s="83"/>
      <c r="AS38" s="83"/>
      <c r="AT38" s="83"/>
      <c r="AU38" s="83"/>
      <c r="AV38" s="87"/>
    </row>
    <row r="39" spans="1:48" ht="18" customHeight="1" x14ac:dyDescent="0.3">
      <c r="A39" s="49"/>
      <c r="B39" s="58"/>
      <c r="C39" s="66" t="s">
        <v>161</v>
      </c>
      <c r="D39" s="63"/>
      <c r="E39" s="63"/>
      <c r="F39" s="90" t="s">
        <v>162</v>
      </c>
      <c r="G39" s="105"/>
      <c r="H39" s="59" t="s">
        <v>116</v>
      </c>
      <c r="I39" s="67"/>
      <c r="J39" s="67"/>
      <c r="K39" s="67" t="s">
        <v>163</v>
      </c>
      <c r="L39" s="63"/>
      <c r="M39" s="63"/>
      <c r="N39" s="60" t="s">
        <v>164</v>
      </c>
      <c r="O39" s="65"/>
      <c r="P39" s="62" t="s">
        <v>119</v>
      </c>
      <c r="Q39" s="49"/>
      <c r="R39" s="58"/>
      <c r="S39" s="66" t="s">
        <v>161</v>
      </c>
      <c r="T39" s="63"/>
      <c r="U39" s="63"/>
      <c r="V39" s="90" t="s">
        <v>162</v>
      </c>
      <c r="W39" s="105"/>
      <c r="X39" s="59" t="s">
        <v>116</v>
      </c>
      <c r="Y39" s="67"/>
      <c r="Z39" s="67"/>
      <c r="AA39" s="67" t="s">
        <v>163</v>
      </c>
      <c r="AB39" s="63"/>
      <c r="AC39" s="63"/>
      <c r="AD39" s="60" t="s">
        <v>164</v>
      </c>
      <c r="AE39" s="65"/>
      <c r="AF39" s="62" t="s">
        <v>119</v>
      </c>
      <c r="AG39" s="49"/>
      <c r="AH39" s="58"/>
      <c r="AI39" s="66" t="s">
        <v>161</v>
      </c>
      <c r="AJ39" s="63"/>
      <c r="AK39" s="63"/>
      <c r="AL39" s="90" t="s">
        <v>162</v>
      </c>
      <c r="AM39" s="105"/>
      <c r="AN39" s="59" t="s">
        <v>116</v>
      </c>
      <c r="AO39" s="67"/>
      <c r="AP39" s="67"/>
      <c r="AQ39" s="67" t="s">
        <v>163</v>
      </c>
      <c r="AR39" s="63"/>
      <c r="AS39" s="63"/>
      <c r="AT39" s="60" t="s">
        <v>164</v>
      </c>
      <c r="AU39" s="65"/>
      <c r="AV39" s="62" t="s">
        <v>119</v>
      </c>
    </row>
    <row r="40" spans="1:48" ht="18" customHeight="1" x14ac:dyDescent="0.3">
      <c r="A40" s="49"/>
      <c r="B40" s="58"/>
      <c r="C40" s="66" t="s">
        <v>165</v>
      </c>
      <c r="D40" s="63"/>
      <c r="E40" s="63"/>
      <c r="F40" s="90" t="s">
        <v>151</v>
      </c>
      <c r="G40" s="65"/>
      <c r="H40" s="59" t="s">
        <v>101</v>
      </c>
      <c r="I40" s="67"/>
      <c r="J40" s="67"/>
      <c r="K40" s="67" t="s">
        <v>166</v>
      </c>
      <c r="L40" s="63"/>
      <c r="M40" s="63"/>
      <c r="N40" s="90" t="s">
        <v>167</v>
      </c>
      <c r="O40" s="61">
        <v>4</v>
      </c>
      <c r="P40" s="62" t="s">
        <v>168</v>
      </c>
      <c r="Q40" s="49"/>
      <c r="R40" s="58"/>
      <c r="S40" s="66" t="s">
        <v>165</v>
      </c>
      <c r="T40" s="63"/>
      <c r="U40" s="63"/>
      <c r="V40" s="90" t="s">
        <v>151</v>
      </c>
      <c r="W40" s="65"/>
      <c r="X40" s="59" t="s">
        <v>101</v>
      </c>
      <c r="Y40" s="67"/>
      <c r="Z40" s="67"/>
      <c r="AA40" s="67" t="s">
        <v>166</v>
      </c>
      <c r="AB40" s="63"/>
      <c r="AC40" s="63"/>
      <c r="AD40" s="90" t="s">
        <v>167</v>
      </c>
      <c r="AE40" s="61">
        <v>4</v>
      </c>
      <c r="AF40" s="62" t="s">
        <v>168</v>
      </c>
      <c r="AG40" s="49"/>
      <c r="AH40" s="58"/>
      <c r="AI40" s="66" t="s">
        <v>165</v>
      </c>
      <c r="AJ40" s="63"/>
      <c r="AK40" s="63"/>
      <c r="AL40" s="90" t="s">
        <v>151</v>
      </c>
      <c r="AM40" s="65"/>
      <c r="AN40" s="59" t="s">
        <v>101</v>
      </c>
      <c r="AO40" s="67"/>
      <c r="AP40" s="67"/>
      <c r="AQ40" s="67" t="s">
        <v>166</v>
      </c>
      <c r="AR40" s="63"/>
      <c r="AS40" s="63"/>
      <c r="AT40" s="90" t="s">
        <v>167</v>
      </c>
      <c r="AU40" s="61">
        <v>4</v>
      </c>
      <c r="AV40" s="62" t="s">
        <v>168</v>
      </c>
    </row>
    <row r="41" spans="1:48" ht="18" customHeight="1" x14ac:dyDescent="0.3">
      <c r="A41" s="49"/>
      <c r="B41" s="58"/>
      <c r="C41" s="66" t="s">
        <v>169</v>
      </c>
      <c r="D41" s="63"/>
      <c r="E41" s="63"/>
      <c r="F41" s="90" t="s">
        <v>153</v>
      </c>
      <c r="G41" s="105"/>
      <c r="H41" s="59" t="s">
        <v>116</v>
      </c>
      <c r="I41" s="67"/>
      <c r="J41" s="67"/>
      <c r="K41" s="67" t="s">
        <v>170</v>
      </c>
      <c r="L41" s="63"/>
      <c r="M41" s="63"/>
      <c r="N41" s="90" t="s">
        <v>171</v>
      </c>
      <c r="O41" s="65">
        <v>0.05</v>
      </c>
      <c r="P41" s="62" t="s">
        <v>172</v>
      </c>
      <c r="Q41" s="49"/>
      <c r="R41" s="58"/>
      <c r="S41" s="66" t="s">
        <v>169</v>
      </c>
      <c r="T41" s="63"/>
      <c r="U41" s="63"/>
      <c r="V41" s="90" t="s">
        <v>153</v>
      </c>
      <c r="W41" s="105"/>
      <c r="X41" s="59" t="s">
        <v>116</v>
      </c>
      <c r="Y41" s="67"/>
      <c r="Z41" s="67"/>
      <c r="AA41" s="67" t="s">
        <v>170</v>
      </c>
      <c r="AB41" s="63"/>
      <c r="AC41" s="63"/>
      <c r="AD41" s="90" t="s">
        <v>171</v>
      </c>
      <c r="AE41" s="65">
        <v>0.05</v>
      </c>
      <c r="AF41" s="62" t="s">
        <v>172</v>
      </c>
      <c r="AG41" s="49"/>
      <c r="AH41" s="58"/>
      <c r="AI41" s="66" t="s">
        <v>169</v>
      </c>
      <c r="AJ41" s="63"/>
      <c r="AK41" s="63"/>
      <c r="AL41" s="90" t="s">
        <v>153</v>
      </c>
      <c r="AM41" s="105"/>
      <c r="AN41" s="59" t="s">
        <v>116</v>
      </c>
      <c r="AO41" s="67"/>
      <c r="AP41" s="67"/>
      <c r="AQ41" s="67" t="s">
        <v>170</v>
      </c>
      <c r="AR41" s="63"/>
      <c r="AS41" s="63"/>
      <c r="AT41" s="90" t="s">
        <v>171</v>
      </c>
      <c r="AU41" s="65">
        <v>0.05</v>
      </c>
      <c r="AV41" s="62" t="s">
        <v>172</v>
      </c>
    </row>
    <row r="42" spans="1:48" ht="7.5" customHeight="1" x14ac:dyDescent="0.3">
      <c r="A42" s="49"/>
      <c r="B42" s="79"/>
      <c r="C42" s="79"/>
      <c r="D42" s="70"/>
      <c r="E42" s="70"/>
      <c r="F42" s="106"/>
      <c r="G42" s="70"/>
      <c r="H42" s="70"/>
      <c r="I42" s="107"/>
      <c r="J42" s="70"/>
      <c r="K42" s="107"/>
      <c r="L42" s="107"/>
      <c r="M42" s="107"/>
      <c r="N42" s="108"/>
      <c r="O42" s="107"/>
      <c r="P42" s="109"/>
      <c r="Q42" s="49"/>
      <c r="R42" s="79"/>
      <c r="S42" s="79"/>
      <c r="T42" s="70"/>
      <c r="U42" s="70"/>
      <c r="V42" s="106"/>
      <c r="W42" s="70"/>
      <c r="X42" s="70"/>
      <c r="Y42" s="107"/>
      <c r="Z42" s="70"/>
      <c r="AA42" s="107"/>
      <c r="AB42" s="107"/>
      <c r="AC42" s="107"/>
      <c r="AD42" s="108"/>
      <c r="AE42" s="107"/>
      <c r="AF42" s="109"/>
      <c r="AG42" s="49"/>
      <c r="AH42" s="79"/>
      <c r="AI42" s="79"/>
      <c r="AJ42" s="70"/>
      <c r="AK42" s="70"/>
      <c r="AL42" s="106"/>
      <c r="AM42" s="70"/>
      <c r="AN42" s="70"/>
      <c r="AO42" s="107"/>
      <c r="AP42" s="70"/>
      <c r="AQ42" s="107"/>
      <c r="AR42" s="107"/>
      <c r="AS42" s="107"/>
      <c r="AT42" s="108"/>
      <c r="AU42" s="107"/>
      <c r="AV42" s="109"/>
    </row>
    <row r="43" spans="1:48" ht="7.5" customHeight="1" x14ac:dyDescent="0.3">
      <c r="A43" s="49"/>
      <c r="B43" s="49"/>
      <c r="C43" s="49"/>
      <c r="D43" s="49"/>
      <c r="E43" s="49"/>
      <c r="F43" s="75"/>
      <c r="G43" s="49"/>
      <c r="H43" s="49"/>
      <c r="I43" s="67"/>
      <c r="J43" s="67"/>
      <c r="K43" s="67"/>
      <c r="L43" s="67"/>
      <c r="M43" s="67"/>
      <c r="N43" s="67"/>
      <c r="O43" s="67"/>
      <c r="P43" s="67"/>
      <c r="Q43" s="49"/>
      <c r="R43" s="49"/>
      <c r="S43" s="49"/>
      <c r="T43" s="49"/>
      <c r="U43" s="49"/>
      <c r="V43" s="75"/>
      <c r="W43" s="49"/>
      <c r="X43" s="49"/>
      <c r="Y43" s="67"/>
      <c r="Z43" s="67"/>
      <c r="AA43" s="67"/>
      <c r="AB43" s="67"/>
      <c r="AC43" s="67"/>
      <c r="AD43" s="67"/>
      <c r="AE43" s="67"/>
      <c r="AF43" s="67"/>
      <c r="AG43" s="49"/>
      <c r="AH43" s="49"/>
      <c r="AI43" s="49"/>
      <c r="AJ43" s="49"/>
      <c r="AK43" s="49"/>
      <c r="AL43" s="75"/>
      <c r="AM43" s="49"/>
      <c r="AN43" s="49"/>
      <c r="AO43" s="67"/>
      <c r="AP43" s="67"/>
      <c r="AQ43" s="67"/>
      <c r="AR43" s="67"/>
      <c r="AS43" s="67"/>
      <c r="AT43" s="67"/>
      <c r="AU43" s="67"/>
      <c r="AV43" s="67"/>
    </row>
    <row r="44" spans="1:48" ht="18" customHeight="1" x14ac:dyDescent="0.3">
      <c r="A44" s="49"/>
      <c r="B44" s="54" t="s">
        <v>173</v>
      </c>
      <c r="C44" s="55"/>
      <c r="D44" s="55"/>
      <c r="E44" s="55"/>
      <c r="F44" s="82"/>
      <c r="G44" s="55"/>
      <c r="H44" s="55"/>
      <c r="I44" s="83"/>
      <c r="J44" s="83"/>
      <c r="K44" s="83" t="s">
        <v>174</v>
      </c>
      <c r="L44" s="83"/>
      <c r="M44" s="112"/>
      <c r="N44" s="113" t="s">
        <v>175</v>
      </c>
      <c r="O44" s="86"/>
      <c r="P44" s="87" t="s">
        <v>122</v>
      </c>
      <c r="Q44" s="49"/>
      <c r="R44" s="54" t="s">
        <v>173</v>
      </c>
      <c r="S44" s="55"/>
      <c r="T44" s="55"/>
      <c r="U44" s="55"/>
      <c r="V44" s="82"/>
      <c r="W44" s="55"/>
      <c r="X44" s="55"/>
      <c r="Y44" s="83"/>
      <c r="Z44" s="83"/>
      <c r="AA44" s="83" t="s">
        <v>174</v>
      </c>
      <c r="AB44" s="83"/>
      <c r="AC44" s="112"/>
      <c r="AD44" s="113" t="s">
        <v>175</v>
      </c>
      <c r="AE44" s="86"/>
      <c r="AF44" s="87" t="s">
        <v>122</v>
      </c>
      <c r="AG44" s="49"/>
      <c r="AH44" s="54" t="s">
        <v>173</v>
      </c>
      <c r="AI44" s="55"/>
      <c r="AJ44" s="55"/>
      <c r="AK44" s="55"/>
      <c r="AL44" s="82"/>
      <c r="AM44" s="55"/>
      <c r="AN44" s="55"/>
      <c r="AO44" s="83"/>
      <c r="AP44" s="83"/>
      <c r="AQ44" s="83" t="s">
        <v>174</v>
      </c>
      <c r="AR44" s="83"/>
      <c r="AS44" s="112"/>
      <c r="AT44" s="113" t="s">
        <v>175</v>
      </c>
      <c r="AU44" s="86"/>
      <c r="AV44" s="87" t="s">
        <v>122</v>
      </c>
    </row>
    <row r="45" spans="1:48" ht="18" customHeight="1" x14ac:dyDescent="0.3">
      <c r="A45" s="49"/>
      <c r="B45" s="58"/>
      <c r="C45" s="59" t="s">
        <v>176</v>
      </c>
      <c r="D45" s="59"/>
      <c r="E45" s="59"/>
      <c r="F45" s="89" t="s">
        <v>177</v>
      </c>
      <c r="G45" s="65"/>
      <c r="H45" s="59" t="s">
        <v>108</v>
      </c>
      <c r="I45" s="67"/>
      <c r="J45" s="67"/>
      <c r="K45" s="67" t="s">
        <v>178</v>
      </c>
      <c r="L45" s="67"/>
      <c r="M45" s="114"/>
      <c r="N45" s="89" t="s">
        <v>179</v>
      </c>
      <c r="O45" s="105">
        <f>O44</f>
        <v>0</v>
      </c>
      <c r="P45" s="62" t="s">
        <v>122</v>
      </c>
      <c r="Q45" s="49"/>
      <c r="R45" s="58"/>
      <c r="S45" s="59" t="s">
        <v>176</v>
      </c>
      <c r="T45" s="59"/>
      <c r="U45" s="59"/>
      <c r="V45" s="89" t="s">
        <v>177</v>
      </c>
      <c r="W45" s="65"/>
      <c r="X45" s="59" t="s">
        <v>108</v>
      </c>
      <c r="Y45" s="67"/>
      <c r="Z45" s="67"/>
      <c r="AA45" s="67" t="s">
        <v>178</v>
      </c>
      <c r="AB45" s="67"/>
      <c r="AC45" s="114"/>
      <c r="AD45" s="89" t="s">
        <v>179</v>
      </c>
      <c r="AE45" s="105">
        <f>AE44</f>
        <v>0</v>
      </c>
      <c r="AF45" s="62" t="s">
        <v>122</v>
      </c>
      <c r="AG45" s="49"/>
      <c r="AH45" s="58"/>
      <c r="AI45" s="59" t="s">
        <v>176</v>
      </c>
      <c r="AJ45" s="59"/>
      <c r="AK45" s="59"/>
      <c r="AL45" s="89" t="s">
        <v>177</v>
      </c>
      <c r="AM45" s="65"/>
      <c r="AN45" s="59" t="s">
        <v>108</v>
      </c>
      <c r="AO45" s="67"/>
      <c r="AP45" s="67"/>
      <c r="AQ45" s="67" t="s">
        <v>178</v>
      </c>
      <c r="AR45" s="67"/>
      <c r="AS45" s="114"/>
      <c r="AT45" s="89" t="s">
        <v>179</v>
      </c>
      <c r="AU45" s="105">
        <f>AU44</f>
        <v>0</v>
      </c>
      <c r="AV45" s="62" t="s">
        <v>122</v>
      </c>
    </row>
    <row r="46" spans="1:48" ht="7.5" customHeight="1" x14ac:dyDescent="0.3">
      <c r="A46" s="34"/>
      <c r="B46" s="115"/>
      <c r="C46" s="107"/>
      <c r="D46" s="107"/>
      <c r="E46" s="107"/>
      <c r="F46" s="108"/>
      <c r="G46" s="107"/>
      <c r="H46" s="107"/>
      <c r="I46" s="107"/>
      <c r="J46" s="107"/>
      <c r="K46" s="107"/>
      <c r="L46" s="107"/>
      <c r="M46" s="107"/>
      <c r="N46" s="107"/>
      <c r="O46" s="107"/>
      <c r="P46" s="109"/>
      <c r="Q46" s="34"/>
      <c r="R46" s="115"/>
      <c r="S46" s="107"/>
      <c r="T46" s="107"/>
      <c r="U46" s="107"/>
      <c r="V46" s="108"/>
      <c r="W46" s="107"/>
      <c r="X46" s="107"/>
      <c r="Y46" s="107"/>
      <c r="Z46" s="107"/>
      <c r="AA46" s="107"/>
      <c r="AB46" s="107"/>
      <c r="AC46" s="107"/>
      <c r="AD46" s="107"/>
      <c r="AE46" s="107"/>
      <c r="AF46" s="109"/>
      <c r="AG46" s="34"/>
      <c r="AH46" s="115"/>
      <c r="AI46" s="107"/>
      <c r="AJ46" s="107"/>
      <c r="AK46" s="107"/>
      <c r="AL46" s="108"/>
      <c r="AM46" s="107"/>
      <c r="AN46" s="107"/>
      <c r="AO46" s="107"/>
      <c r="AP46" s="107"/>
      <c r="AQ46" s="107"/>
      <c r="AR46" s="107"/>
      <c r="AS46" s="107"/>
      <c r="AT46" s="107"/>
      <c r="AU46" s="107"/>
      <c r="AV46" s="109"/>
    </row>
    <row r="47" spans="1:48" ht="9.75" customHeight="1" x14ac:dyDescent="0.3">
      <c r="A47" s="49"/>
      <c r="B47" s="67"/>
      <c r="C47" s="51"/>
      <c r="D47" s="51"/>
      <c r="E47" s="51"/>
      <c r="F47" s="67"/>
      <c r="G47" s="67"/>
      <c r="H47" s="67"/>
      <c r="I47" s="67"/>
      <c r="J47" s="67"/>
      <c r="K47" s="67"/>
      <c r="L47" s="67"/>
      <c r="M47" s="67"/>
      <c r="N47" s="67"/>
      <c r="O47" s="67"/>
      <c r="P47" s="67"/>
      <c r="Q47" s="49"/>
      <c r="R47" s="67"/>
      <c r="S47" s="51"/>
      <c r="T47" s="51"/>
      <c r="U47" s="51"/>
      <c r="V47" s="67"/>
      <c r="W47" s="67"/>
      <c r="X47" s="67"/>
      <c r="Y47" s="67"/>
      <c r="Z47" s="67"/>
      <c r="AA47" s="67"/>
      <c r="AB47" s="67"/>
      <c r="AC47" s="67"/>
      <c r="AD47" s="67"/>
      <c r="AE47" s="67"/>
      <c r="AF47" s="67"/>
      <c r="AG47" s="49"/>
      <c r="AH47" s="67"/>
      <c r="AI47" s="51"/>
      <c r="AJ47" s="51"/>
      <c r="AK47" s="51"/>
      <c r="AL47" s="67"/>
      <c r="AM47" s="67"/>
      <c r="AN47" s="67"/>
      <c r="AO47" s="67"/>
      <c r="AP47" s="67"/>
      <c r="AQ47" s="67"/>
      <c r="AR47" s="67"/>
      <c r="AS47" s="67"/>
      <c r="AT47" s="67"/>
      <c r="AU47" s="67"/>
      <c r="AV47" s="67"/>
    </row>
    <row r="48" spans="1:48" ht="18" customHeight="1" x14ac:dyDescent="0.3">
      <c r="A48" s="49"/>
      <c r="B48" s="54" t="s">
        <v>180</v>
      </c>
      <c r="C48" s="55"/>
      <c r="D48" s="55"/>
      <c r="E48" s="55"/>
      <c r="F48" s="82"/>
      <c r="G48" s="55"/>
      <c r="H48" s="55"/>
      <c r="I48" s="83"/>
      <c r="J48" s="83"/>
      <c r="K48" s="83"/>
      <c r="L48" s="83"/>
      <c r="M48" s="112"/>
      <c r="N48" s="116"/>
      <c r="O48" s="112"/>
      <c r="P48" s="87"/>
      <c r="Q48" s="49"/>
      <c r="R48" s="54" t="s">
        <v>180</v>
      </c>
      <c r="S48" s="55"/>
      <c r="T48" s="55"/>
      <c r="U48" s="55"/>
      <c r="V48" s="82"/>
      <c r="W48" s="55"/>
      <c r="X48" s="55"/>
      <c r="Y48" s="83"/>
      <c r="Z48" s="83"/>
      <c r="AA48" s="83"/>
      <c r="AB48" s="83"/>
      <c r="AC48" s="112"/>
      <c r="AD48" s="116"/>
      <c r="AE48" s="112"/>
      <c r="AF48" s="87"/>
      <c r="AG48" s="49"/>
      <c r="AH48" s="54" t="s">
        <v>180</v>
      </c>
      <c r="AI48" s="55"/>
      <c r="AJ48" s="55"/>
      <c r="AK48" s="55"/>
      <c r="AL48" s="82"/>
      <c r="AM48" s="55"/>
      <c r="AN48" s="55"/>
      <c r="AO48" s="83"/>
      <c r="AP48" s="83"/>
      <c r="AQ48" s="83"/>
      <c r="AR48" s="83"/>
      <c r="AS48" s="112"/>
      <c r="AT48" s="116"/>
      <c r="AU48" s="112"/>
      <c r="AV48" s="87"/>
    </row>
    <row r="49" spans="1:48" ht="18" customHeight="1" x14ac:dyDescent="0.3">
      <c r="A49" s="49"/>
      <c r="B49" s="58"/>
      <c r="C49" s="59" t="s">
        <v>181</v>
      </c>
      <c r="D49" s="59"/>
      <c r="E49" s="59"/>
      <c r="F49" s="59" t="s">
        <v>182</v>
      </c>
      <c r="G49" s="61">
        <v>3</v>
      </c>
      <c r="H49" s="59" t="s">
        <v>101</v>
      </c>
      <c r="I49" s="67"/>
      <c r="J49" s="59" t="s">
        <v>183</v>
      </c>
      <c r="K49" s="59"/>
      <c r="L49" s="59"/>
      <c r="M49" s="34"/>
      <c r="N49" s="59" t="s">
        <v>184</v>
      </c>
      <c r="O49" s="102">
        <f>IF(AND(G51&gt;0,ISNUMBER(G50),ISNUMBER(G49)),MIN(G53,1+0.583*(1-2/PI()*ATAN(23*O52))*EXP(-3.75*O51)/(G52+0.35)),"")</f>
        <v>1.3051911118711714</v>
      </c>
      <c r="P49" s="104" t="s">
        <v>172</v>
      </c>
      <c r="Q49" s="49"/>
      <c r="R49" s="58"/>
      <c r="S49" s="59" t="s">
        <v>181</v>
      </c>
      <c r="T49" s="59"/>
      <c r="U49" s="59"/>
      <c r="V49" s="59" t="s">
        <v>182</v>
      </c>
      <c r="W49" s="61">
        <v>3</v>
      </c>
      <c r="X49" s="59" t="s">
        <v>101</v>
      </c>
      <c r="Y49" s="67"/>
      <c r="Z49" s="59" t="s">
        <v>183</v>
      </c>
      <c r="AA49" s="59"/>
      <c r="AB49" s="59"/>
      <c r="AC49" s="34"/>
      <c r="AD49" s="59" t="s">
        <v>184</v>
      </c>
      <c r="AE49" s="102" t="str">
        <f>IF(AND(W51&gt;0,ISNUMBER(W50),ISNUMBER(W49)),MIN(W53,1+0.583*(1-2/PI()*ATAN(23*AE52))*EXP(-3.75*AE51)/(W52+0.35)),"")</f>
        <v/>
      </c>
      <c r="AF49" s="104" t="s">
        <v>172</v>
      </c>
      <c r="AG49" s="49"/>
      <c r="AH49" s="58"/>
      <c r="AI49" s="59" t="s">
        <v>181</v>
      </c>
      <c r="AJ49" s="59"/>
      <c r="AK49" s="59"/>
      <c r="AL49" s="59" t="s">
        <v>182</v>
      </c>
      <c r="AM49" s="61">
        <v>3</v>
      </c>
      <c r="AN49" s="59" t="s">
        <v>101</v>
      </c>
      <c r="AO49" s="67"/>
      <c r="AP49" s="59" t="s">
        <v>183</v>
      </c>
      <c r="AQ49" s="59"/>
      <c r="AR49" s="59"/>
      <c r="AS49" s="34"/>
      <c r="AT49" s="59" t="s">
        <v>184</v>
      </c>
      <c r="AU49" s="102" t="str">
        <f>IF(AND(AM51&gt;0,ISNUMBER(AM50),ISNUMBER(AM49)),MIN(AM53,1+0.583*(1-2/PI()*ATAN(23*AU52))*EXP(-3.75*AU51)/(AM52+0.35)),"")</f>
        <v/>
      </c>
      <c r="AV49" s="104" t="s">
        <v>172</v>
      </c>
    </row>
    <row r="50" spans="1:48" ht="18" customHeight="1" x14ac:dyDescent="0.3">
      <c r="A50" s="49"/>
      <c r="B50" s="58"/>
      <c r="C50" s="59" t="s">
        <v>185</v>
      </c>
      <c r="D50" s="59"/>
      <c r="E50" s="59"/>
      <c r="F50" s="117" t="s">
        <v>186</v>
      </c>
      <c r="G50" s="65">
        <v>0.05</v>
      </c>
      <c r="H50" s="59" t="s">
        <v>187</v>
      </c>
      <c r="I50" s="59"/>
      <c r="J50" s="34"/>
      <c r="K50" s="34"/>
      <c r="L50" s="34"/>
      <c r="M50" s="34"/>
      <c r="N50" s="34"/>
      <c r="O50" s="34"/>
      <c r="P50" s="104"/>
      <c r="Q50" s="49"/>
      <c r="R50" s="58"/>
      <c r="S50" s="59" t="s">
        <v>185</v>
      </c>
      <c r="T50" s="59"/>
      <c r="U50" s="59"/>
      <c r="V50" s="117" t="s">
        <v>186</v>
      </c>
      <c r="W50" s="65">
        <v>0.05</v>
      </c>
      <c r="X50" s="59" t="s">
        <v>187</v>
      </c>
      <c r="Y50" s="59"/>
      <c r="Z50" s="34"/>
      <c r="AA50" s="34"/>
      <c r="AB50" s="34"/>
      <c r="AC50" s="34"/>
      <c r="AD50" s="34"/>
      <c r="AE50" s="34"/>
      <c r="AF50" s="104"/>
      <c r="AG50" s="49"/>
      <c r="AH50" s="58"/>
      <c r="AI50" s="59" t="s">
        <v>185</v>
      </c>
      <c r="AJ50" s="59"/>
      <c r="AK50" s="59"/>
      <c r="AL50" s="117" t="s">
        <v>186</v>
      </c>
      <c r="AM50" s="65">
        <v>0.05</v>
      </c>
      <c r="AN50" s="59" t="s">
        <v>187</v>
      </c>
      <c r="AO50" s="59"/>
      <c r="AP50" s="34"/>
      <c r="AQ50" s="34"/>
      <c r="AR50" s="34"/>
      <c r="AS50" s="34"/>
      <c r="AT50" s="34"/>
      <c r="AU50" s="34"/>
      <c r="AV50" s="104"/>
    </row>
    <row r="51" spans="1:48" s="118" customFormat="1" ht="15" hidden="1" x14ac:dyDescent="0.35">
      <c r="B51" s="119"/>
      <c r="C51" s="118" t="s">
        <v>188</v>
      </c>
      <c r="F51" s="120" t="s">
        <v>189</v>
      </c>
      <c r="G51" s="121">
        <f>IF(B29="x",O19*G18+O65*G65*G19,IF(B24="x",O19*G18,IF(B32="x",O35*G18+O65*G65*G19,IF(B38="x",G39*G18,0))))</f>
        <v>1320.8700000000001</v>
      </c>
      <c r="H51" s="118" t="s">
        <v>122</v>
      </c>
      <c r="J51" s="118" t="s">
        <v>190</v>
      </c>
      <c r="N51" s="118" t="s">
        <v>191</v>
      </c>
      <c r="O51" s="118">
        <f>IF(AND(ISNUMBER(G20),G20&gt;0),G49/G20,"")</f>
        <v>0.18580137468729505</v>
      </c>
      <c r="P51" s="118" t="s">
        <v>172</v>
      </c>
      <c r="R51" s="119"/>
      <c r="S51" s="118" t="s">
        <v>188</v>
      </c>
      <c r="V51" s="120" t="s">
        <v>189</v>
      </c>
      <c r="W51" s="121">
        <f>IF(R29="x",AE19*W18+AE65*W65*W19,IF(R24="x",AE19*W18,IF(R32="x",AE35*W18+AE65*W65*W19,IF(R38="x",W39*W18,0))))</f>
        <v>0</v>
      </c>
      <c r="X51" s="118" t="s">
        <v>122</v>
      </c>
      <c r="Z51" s="118" t="s">
        <v>190</v>
      </c>
      <c r="AD51" s="118" t="s">
        <v>191</v>
      </c>
      <c r="AE51" s="118" t="str">
        <f>IF(AND(ISNUMBER(W20),W20&gt;0),W49/W20,"")</f>
        <v/>
      </c>
      <c r="AF51" s="118" t="s">
        <v>172</v>
      </c>
      <c r="AH51" s="119"/>
      <c r="AI51" s="118" t="s">
        <v>188</v>
      </c>
      <c r="AL51" s="120" t="s">
        <v>189</v>
      </c>
      <c r="AM51" s="121">
        <f>IF(AH29="x",AU19*AM18+AU65*AM65*AM19,IF(AH24="x",AU19*AM18,IF(AH32="x",AU35*AM18+AU65*AM65*AM19,IF(AH38="x",AM39*AM18,0))))</f>
        <v>0</v>
      </c>
      <c r="AN51" s="118" t="s">
        <v>122</v>
      </c>
      <c r="AP51" s="118" t="s">
        <v>190</v>
      </c>
      <c r="AT51" s="118" t="s">
        <v>191</v>
      </c>
      <c r="AU51" s="118" t="str">
        <f>IF(AND(ISNUMBER(AM20),AM20&gt;0),AM49/AM20,"")</f>
        <v/>
      </c>
      <c r="AV51" s="118" t="s">
        <v>172</v>
      </c>
    </row>
    <row r="52" spans="1:48" s="118" customFormat="1" ht="16.5" hidden="1" customHeight="1" x14ac:dyDescent="0.35">
      <c r="B52" s="119"/>
      <c r="C52" s="118" t="s">
        <v>192</v>
      </c>
      <c r="F52" s="120" t="s">
        <v>193</v>
      </c>
      <c r="G52" s="118">
        <f>IF(AND(G51&gt;0,ISNUMBER(G20),G20&gt;0),G9*(G18+IF(B29="x",G65*G19,0))/G51/G20,"")</f>
        <v>7.7221831065888369E-2</v>
      </c>
      <c r="H52" s="118" t="s">
        <v>172</v>
      </c>
      <c r="J52" s="118" t="s">
        <v>194</v>
      </c>
      <c r="N52" s="118" t="s">
        <v>195</v>
      </c>
      <c r="O52" s="118">
        <f>IF(AND(ISNUMBER(G50),ISNUMBER(G20),G20&gt;0),G9/(4190000*G50/86400)/G20,"")</f>
        <v>5.1084292038129808E-2</v>
      </c>
      <c r="P52" s="118" t="s">
        <v>172</v>
      </c>
      <c r="R52" s="119"/>
      <c r="S52" s="118" t="s">
        <v>192</v>
      </c>
      <c r="V52" s="120" t="s">
        <v>193</v>
      </c>
      <c r="W52" s="118" t="str">
        <f>IF(AND(W51&gt;0,ISNUMBER(W20),W20&gt;0),W9*(W18+IF(R29="x",W65*W19,0))/W51/W20,"")</f>
        <v/>
      </c>
      <c r="X52" s="118" t="s">
        <v>172</v>
      </c>
      <c r="Z52" s="118" t="s">
        <v>194</v>
      </c>
      <c r="AD52" s="118" t="s">
        <v>195</v>
      </c>
      <c r="AE52" s="118" t="str">
        <f>IF(AND(ISNUMBER(W50),ISNUMBER(W20),W20&gt;0),W9/(4190000*W50/86400)/W20,"")</f>
        <v/>
      </c>
      <c r="AF52" s="118" t="s">
        <v>172</v>
      </c>
      <c r="AH52" s="119"/>
      <c r="AI52" s="118" t="s">
        <v>192</v>
      </c>
      <c r="AL52" s="120" t="s">
        <v>193</v>
      </c>
      <c r="AM52" s="118" t="str">
        <f>IF(AND(AM51&gt;0,ISNUMBER(AM20),AM20&gt;0),AM9*(AM18+IF(AH29="x",AM65*AM19,0))/AM51/AM20,"")</f>
        <v/>
      </c>
      <c r="AN52" s="118" t="s">
        <v>172</v>
      </c>
      <c r="AP52" s="118" t="s">
        <v>194</v>
      </c>
      <c r="AT52" s="118" t="s">
        <v>195</v>
      </c>
      <c r="AU52" s="118" t="str">
        <f>IF(AND(ISNUMBER(AM50),ISNUMBER(AM20),AM20&gt;0),AM9/(4190000*AM50/86400)/AM20,"")</f>
        <v/>
      </c>
      <c r="AV52" s="118" t="s">
        <v>172</v>
      </c>
    </row>
    <row r="53" spans="1:48" s="118" customFormat="1" ht="16.5" hidden="1" customHeight="1" x14ac:dyDescent="0.35">
      <c r="B53" s="119"/>
      <c r="C53" s="118" t="s">
        <v>196</v>
      </c>
      <c r="F53" s="120" t="s">
        <v>197</v>
      </c>
      <c r="G53" s="118">
        <f>IF(OR(B29="x",B32="x"),G71,IF(B24="x",G62,IF(B38="x",G82,0)))</f>
        <v>5.350121671640844</v>
      </c>
      <c r="H53" s="118" t="s">
        <v>172</v>
      </c>
      <c r="R53" s="119"/>
      <c r="S53" s="118" t="s">
        <v>196</v>
      </c>
      <c r="V53" s="120" t="s">
        <v>197</v>
      </c>
      <c r="W53" s="118">
        <f>IF(OR(R29="x",R32="x"),W71,IF(R24="x",W62,IF(R38="x",W82,0)))</f>
        <v>0</v>
      </c>
      <c r="X53" s="118" t="s">
        <v>172</v>
      </c>
      <c r="AH53" s="119"/>
      <c r="AI53" s="118" t="s">
        <v>196</v>
      </c>
      <c r="AL53" s="120" t="s">
        <v>197</v>
      </c>
      <c r="AM53" s="118">
        <f>IF(OR(AH29="x",AH32="x"),AM71,IF(AH24="x",AM62,IF(AH38="x",AM82,0)))</f>
        <v>0</v>
      </c>
      <c r="AN53" s="118" t="s">
        <v>172</v>
      </c>
    </row>
    <row r="54" spans="1:48" ht="7.5" customHeight="1" x14ac:dyDescent="0.3">
      <c r="A54" s="49"/>
      <c r="B54" s="79"/>
      <c r="C54" s="70"/>
      <c r="D54" s="70"/>
      <c r="E54" s="70"/>
      <c r="F54" s="106"/>
      <c r="G54" s="70"/>
      <c r="H54" s="70"/>
      <c r="I54" s="70"/>
      <c r="J54" s="70"/>
      <c r="K54" s="70"/>
      <c r="L54" s="70"/>
      <c r="M54" s="70"/>
      <c r="N54" s="70"/>
      <c r="O54" s="107"/>
      <c r="P54" s="122"/>
      <c r="Q54" s="49"/>
      <c r="R54" s="79"/>
      <c r="S54" s="70"/>
      <c r="T54" s="70"/>
      <c r="U54" s="70"/>
      <c r="V54" s="106"/>
      <c r="W54" s="70"/>
      <c r="X54" s="70"/>
      <c r="Y54" s="70"/>
      <c r="Z54" s="70"/>
      <c r="AA54" s="70"/>
      <c r="AB54" s="70"/>
      <c r="AC54" s="70"/>
      <c r="AD54" s="70"/>
      <c r="AE54" s="107"/>
      <c r="AF54" s="122"/>
      <c r="AG54" s="49"/>
      <c r="AH54" s="79"/>
      <c r="AI54" s="70"/>
      <c r="AJ54" s="70"/>
      <c r="AK54" s="70"/>
      <c r="AL54" s="106"/>
      <c r="AM54" s="70"/>
      <c r="AN54" s="70"/>
      <c r="AO54" s="70"/>
      <c r="AP54" s="70"/>
      <c r="AQ54" s="70"/>
      <c r="AR54" s="70"/>
      <c r="AS54" s="70"/>
      <c r="AT54" s="70"/>
      <c r="AU54" s="107"/>
      <c r="AV54" s="122"/>
    </row>
    <row r="55" spans="1:48" ht="9.75" customHeight="1" x14ac:dyDescent="0.3">
      <c r="A55" s="49"/>
      <c r="B55" s="67"/>
      <c r="C55" s="51"/>
      <c r="D55" s="51"/>
      <c r="E55" s="51"/>
      <c r="F55" s="67"/>
      <c r="G55" s="67"/>
      <c r="H55" s="67"/>
      <c r="I55" s="67"/>
      <c r="J55" s="67"/>
      <c r="K55" s="67"/>
      <c r="L55" s="67"/>
      <c r="M55" s="67"/>
      <c r="N55" s="67"/>
      <c r="O55" s="67"/>
      <c r="P55" s="67"/>
      <c r="Q55" s="49"/>
      <c r="R55" s="67"/>
      <c r="S55" s="51"/>
      <c r="T55" s="51"/>
      <c r="U55" s="51"/>
      <c r="V55" s="67"/>
      <c r="W55" s="67"/>
      <c r="X55" s="67"/>
      <c r="Y55" s="67"/>
      <c r="Z55" s="67"/>
      <c r="AA55" s="67"/>
      <c r="AB55" s="67"/>
      <c r="AC55" s="67"/>
      <c r="AD55" s="67"/>
      <c r="AE55" s="67"/>
      <c r="AF55" s="67"/>
      <c r="AG55" s="49"/>
      <c r="AH55" s="67"/>
      <c r="AI55" s="51"/>
      <c r="AJ55" s="51"/>
      <c r="AK55" s="51"/>
      <c r="AL55" s="67"/>
      <c r="AM55" s="67"/>
      <c r="AN55" s="67"/>
      <c r="AO55" s="67"/>
      <c r="AP55" s="67"/>
      <c r="AQ55" s="67"/>
      <c r="AR55" s="67"/>
      <c r="AS55" s="67"/>
      <c r="AT55" s="67"/>
      <c r="AU55" s="67"/>
      <c r="AV55" s="67"/>
    </row>
    <row r="56" spans="1:48" s="118" customFormat="1" hidden="1" x14ac:dyDescent="0.3">
      <c r="C56" s="123" t="s">
        <v>132</v>
      </c>
      <c r="F56" s="120"/>
      <c r="S56" s="123" t="s">
        <v>132</v>
      </c>
      <c r="V56" s="120"/>
      <c r="AI56" s="123" t="s">
        <v>132</v>
      </c>
      <c r="AL56" s="120"/>
    </row>
    <row r="57" spans="1:48" s="118" customFormat="1" ht="18.600000000000001" hidden="1" x14ac:dyDescent="0.4">
      <c r="C57" s="118" t="s">
        <v>198</v>
      </c>
      <c r="F57" s="120" t="s">
        <v>199</v>
      </c>
      <c r="G57" s="118" t="str">
        <f>IF(B24="x",IF(O20&gt;=G20,G9/(0.457*G20+O20),2*G9/(PI()*G20+O20)*LN(PI()*G20/O20+1)),"")</f>
        <v/>
      </c>
      <c r="H57" s="118" t="s">
        <v>116</v>
      </c>
      <c r="K57" s="118" t="s">
        <v>176</v>
      </c>
      <c r="N57" s="118" t="s">
        <v>177</v>
      </c>
      <c r="O57" s="118" t="str">
        <f>IF(B24="x",MAX(0,1.5-0.42*LN(G11/O20+1)),"")</f>
        <v/>
      </c>
      <c r="P57" s="118" t="s">
        <v>108</v>
      </c>
      <c r="S57" s="118" t="s">
        <v>198</v>
      </c>
      <c r="V57" s="120" t="s">
        <v>199</v>
      </c>
      <c r="W57" s="118" t="str">
        <f>IF(R24="x",IF(AE20&gt;=W20,W9/(0.457*W20+AE20),2*W9/(PI()*W20+AE20)*LN(PI()*W20/AE20+1)),"")</f>
        <v/>
      </c>
      <c r="X57" s="118" t="s">
        <v>116</v>
      </c>
      <c r="AA57" s="118" t="s">
        <v>176</v>
      </c>
      <c r="AD57" s="118" t="s">
        <v>177</v>
      </c>
      <c r="AE57" s="118" t="str">
        <f>IF(R24="x",MAX(0,1.5-0.42*LN(W11/AE20+1)),"")</f>
        <v/>
      </c>
      <c r="AF57" s="118" t="s">
        <v>108</v>
      </c>
      <c r="AI57" s="118" t="s">
        <v>198</v>
      </c>
      <c r="AL57" s="120" t="s">
        <v>199</v>
      </c>
      <c r="AM57" s="118" t="str">
        <f>IF(AH24="x",IF(AU20&gt;=AM20,AM9/(0.457*AM20+AU20),2*AM9/(PI()*AM20+AU20)*LN(PI()*AM20/AU20+1)),"")</f>
        <v/>
      </c>
      <c r="AN57" s="118" t="s">
        <v>116</v>
      </c>
      <c r="AQ57" s="118" t="s">
        <v>176</v>
      </c>
      <c r="AT57" s="118" t="s">
        <v>177</v>
      </c>
      <c r="AU57" s="118" t="str">
        <f>IF(AH24="x",MAX(0,1.5-0.42*LN(AM11/AU20+1)),"")</f>
        <v/>
      </c>
      <c r="AV57" s="118" t="s">
        <v>108</v>
      </c>
    </row>
    <row r="58" spans="1:48" s="118" customFormat="1" ht="18.600000000000001" hidden="1" x14ac:dyDescent="0.4">
      <c r="C58" s="118" t="s">
        <v>200</v>
      </c>
      <c r="F58" s="120" t="s">
        <v>201</v>
      </c>
      <c r="G58" s="118" t="str">
        <f>IF(B24="x",IF(G20&gt;0,G20*(1-EXP(-G25/G20)),0),"")</f>
        <v/>
      </c>
      <c r="H58" s="118" t="s">
        <v>101</v>
      </c>
      <c r="K58" s="118" t="s">
        <v>202</v>
      </c>
      <c r="N58" s="118" t="s">
        <v>203</v>
      </c>
      <c r="O58" s="118" t="str">
        <f>IF(B24="x",IF(O25="x",0.37*G19*G9*((1-EXP(-G25/G11))*LN(G11/(O20+G59)+1)+EXP(-G25/G11)*LN(G11/O20+1)),IF(O26="x",0.37*G19*G9*((1-EXP(-2*G25/G11))*LN(G11/(O20+G59)+1)+EXP(-2*G25/G11)*LN(G11/O20+1)),0.37*G19*G9*LN(G11/O20+1))),"")</f>
        <v/>
      </c>
      <c r="P58" s="118" t="s">
        <v>122</v>
      </c>
      <c r="S58" s="118" t="s">
        <v>200</v>
      </c>
      <c r="V58" s="120" t="s">
        <v>201</v>
      </c>
      <c r="W58" s="118" t="str">
        <f>IF(R24="x",IF(W20&gt;0,W20*(1-EXP(-W25/W20)),0),"")</f>
        <v/>
      </c>
      <c r="X58" s="118" t="s">
        <v>101</v>
      </c>
      <c r="AA58" s="118" t="s">
        <v>202</v>
      </c>
      <c r="AD58" s="118" t="s">
        <v>203</v>
      </c>
      <c r="AE58" s="118" t="str">
        <f>IF(R24="x",IF(AE25="x",0.37*W19*W9*((1-EXP(-W25/W11))*LN(W11/(AE20+W59)+1)+EXP(-W25/W11)*LN(W11/AE20+1)),IF(AE26="x",0.37*W19*W9*((1-EXP(-2*W25/W11))*LN(W11/(AE20+W59)+1)+EXP(-2*W25/W11)*LN(W11/AE20+1)),0.37*W19*W9*LN(W11/AE20+1))),"")</f>
        <v/>
      </c>
      <c r="AF58" s="118" t="s">
        <v>122</v>
      </c>
      <c r="AI58" s="118" t="s">
        <v>200</v>
      </c>
      <c r="AL58" s="120" t="s">
        <v>201</v>
      </c>
      <c r="AM58" s="118" t="str">
        <f>IF(AH24="x",IF(AM20&gt;0,AM20*(1-EXP(-AM25/AM20)),0),"")</f>
        <v/>
      </c>
      <c r="AN58" s="118" t="s">
        <v>101</v>
      </c>
      <c r="AQ58" s="118" t="s">
        <v>202</v>
      </c>
      <c r="AT58" s="118" t="s">
        <v>203</v>
      </c>
      <c r="AU58" s="118" t="str">
        <f>IF(AH24="x",IF(AU25="x",0.37*AM19*AM9*((1-EXP(-AM25/AM11))*LN(AM11/(AU20+AM59)+1)+EXP(-AM25/AM11)*LN(AM11/AU20+1)),IF(AU26="x",0.37*AM19*AM9*((1-EXP(-2*AM25/AM11))*LN(AM11/(AU20+AM59)+1)+EXP(-2*AM25/AM11)*LN(AM11/AU20+1)),0.37*AM19*AM9*LN(AM11/AU20+1))),"")</f>
        <v/>
      </c>
      <c r="AV58" s="118" t="s">
        <v>122</v>
      </c>
    </row>
    <row r="59" spans="1:48" s="118" customFormat="1" hidden="1" x14ac:dyDescent="0.3">
      <c r="C59" s="118" t="s">
        <v>204</v>
      </c>
      <c r="F59" s="120" t="s">
        <v>205</v>
      </c>
      <c r="G59" s="118" t="str">
        <f>IF(B24="x",IF(ISNUMBER(G27),G26*(G9/G27-1),0),"")</f>
        <v/>
      </c>
      <c r="H59" s="118" t="s">
        <v>101</v>
      </c>
      <c r="S59" s="118" t="s">
        <v>204</v>
      </c>
      <c r="V59" s="120" t="s">
        <v>205</v>
      </c>
      <c r="W59" s="118" t="str">
        <f>IF(R24="x",IF(ISNUMBER(W27),W26*(W9/W27-1),0),"")</f>
        <v/>
      </c>
      <c r="X59" s="118" t="s">
        <v>101</v>
      </c>
      <c r="AI59" s="118" t="s">
        <v>204</v>
      </c>
      <c r="AL59" s="120" t="s">
        <v>205</v>
      </c>
      <c r="AM59" s="118" t="str">
        <f>IF(AH24="x",IF(ISNUMBER(AM27),AM26*(AM9/AM27-1),0),"")</f>
        <v/>
      </c>
      <c r="AN59" s="118" t="s">
        <v>101</v>
      </c>
    </row>
    <row r="60" spans="1:48" s="118" customFormat="1" ht="13.2" hidden="1" x14ac:dyDescent="0.25">
      <c r="C60" s="118" t="s">
        <v>206</v>
      </c>
      <c r="F60" s="124" t="s">
        <v>207</v>
      </c>
      <c r="G60" s="118" t="str">
        <f>IF(AND(COUNTIF(O25:O26,"")=1,ISNUMBER(G59)),IF(O25="x",-G9/PI()*(LN(G58/O20+1)-LN(G58/(O20+G59)+1)),-G9/PI()*(LN(2*G58/O20+1)-LN(2*G58/(O20+G59)+1))),"")</f>
        <v/>
      </c>
      <c r="H60" s="118" t="s">
        <v>92</v>
      </c>
      <c r="S60" s="118" t="s">
        <v>206</v>
      </c>
      <c r="V60" s="124" t="s">
        <v>207</v>
      </c>
      <c r="W60" s="118" t="str">
        <f>IF(AND(COUNTIF(AE25:AE26,"")=1,ISNUMBER(W59)),IF(AE25="x",-W9/PI()*(LN(W58/AE20+1)-LN(W58/(AE20+W59)+1)),-W9/PI()*(LN(2*W58/AE20+1)-LN(2*W58/(AE20+W59)+1))),"")</f>
        <v/>
      </c>
      <c r="X60" s="118" t="s">
        <v>92</v>
      </c>
      <c r="AI60" s="118" t="s">
        <v>206</v>
      </c>
      <c r="AL60" s="124" t="s">
        <v>207</v>
      </c>
      <c r="AM60" s="118" t="str">
        <f>IF(AND(COUNTIF(AU25:AU26,"")=1,ISNUMBER(AM59)),IF(AU25="x",-AM9/PI()*(LN(AM58/AU20+1)-LN(AM58/(AU20+AM59)+1)),-AM9/PI()*(LN(2*AM58/AU20+1)-LN(2*AM58/(AU20+AM59)+1))),"")</f>
        <v/>
      </c>
      <c r="AN60" s="118" t="s">
        <v>92</v>
      </c>
    </row>
    <row r="61" spans="1:48" s="118" customFormat="1" ht="18.600000000000001" hidden="1" x14ac:dyDescent="0.4">
      <c r="C61" s="118" t="s">
        <v>208</v>
      </c>
      <c r="F61" s="120" t="s">
        <v>209</v>
      </c>
      <c r="G61" s="118" t="str">
        <f>IF(B24="x",IF(ISNUMBER(G60),G57*G18+G19*G60,G57*G18)*IF(ISNUMBER(O49),O49,1),"")</f>
        <v/>
      </c>
      <c r="H61" s="118" t="s">
        <v>122</v>
      </c>
      <c r="S61" s="118" t="s">
        <v>208</v>
      </c>
      <c r="V61" s="120" t="s">
        <v>209</v>
      </c>
      <c r="W61" s="118" t="str">
        <f>IF(R24="x",IF(ISNUMBER(W60),W57*W18+W19*W60,W57*W18)*IF(ISNUMBER(AE49),AE49,1),"")</f>
        <v/>
      </c>
      <c r="X61" s="118" t="s">
        <v>122</v>
      </c>
      <c r="AI61" s="118" t="s">
        <v>208</v>
      </c>
      <c r="AL61" s="120" t="s">
        <v>209</v>
      </c>
      <c r="AM61" s="118" t="str">
        <f>IF(AH24="x",IF(ISNUMBER(AM60),AM57*AM18+AM19*AM60,AM57*AM18)*IF(ISNUMBER(AU49),AU49,1),"")</f>
        <v/>
      </c>
      <c r="AN61" s="118" t="s">
        <v>122</v>
      </c>
    </row>
    <row r="62" spans="1:48" s="118" customFormat="1" ht="15.6" hidden="1" x14ac:dyDescent="0.35">
      <c r="C62" s="118" t="s">
        <v>196</v>
      </c>
      <c r="F62" s="120" t="s">
        <v>197</v>
      </c>
      <c r="G62" s="118" t="e">
        <f>G51/IF(ISNUMBER(G60),G57*G18+G19*G60,G57*G18)</f>
        <v>#VALUE!</v>
      </c>
      <c r="H62" s="118" t="s">
        <v>172</v>
      </c>
      <c r="S62" s="118" t="s">
        <v>196</v>
      </c>
      <c r="V62" s="120" t="s">
        <v>197</v>
      </c>
      <c r="W62" s="118" t="e">
        <f>W51/IF(ISNUMBER(W60),W57*W18+W19*W60,W57*W18)</f>
        <v>#VALUE!</v>
      </c>
      <c r="X62" s="118" t="s">
        <v>172</v>
      </c>
      <c r="AI62" s="118" t="s">
        <v>196</v>
      </c>
      <c r="AL62" s="120" t="s">
        <v>197</v>
      </c>
      <c r="AM62" s="118" t="e">
        <f>AM51/IF(ISNUMBER(AM60),AM57*AM18+AM19*AM60,AM57*AM18)</f>
        <v>#VALUE!</v>
      </c>
      <c r="AN62" s="118" t="s">
        <v>172</v>
      </c>
    </row>
    <row r="63" spans="1:48" s="118" customFormat="1" ht="6.75" hidden="1" customHeight="1" x14ac:dyDescent="0.25"/>
    <row r="64" spans="1:48" s="118" customFormat="1" ht="13.2" hidden="1" x14ac:dyDescent="0.25">
      <c r="C64" s="123" t="s">
        <v>210</v>
      </c>
      <c r="S64" s="123" t="s">
        <v>210</v>
      </c>
      <c r="AI64" s="123" t="s">
        <v>210</v>
      </c>
    </row>
    <row r="65" spans="3:48" s="118" customFormat="1" ht="18.600000000000001" hidden="1" x14ac:dyDescent="0.4">
      <c r="C65" s="118" t="s">
        <v>144</v>
      </c>
      <c r="F65" s="118" t="s">
        <v>145</v>
      </c>
      <c r="G65" s="118">
        <f>IF(B29="x",G30,G34)</f>
        <v>2.1</v>
      </c>
      <c r="H65" s="118" t="s">
        <v>101</v>
      </c>
      <c r="K65" s="118" t="s">
        <v>146</v>
      </c>
      <c r="N65" s="118" t="s">
        <v>147</v>
      </c>
      <c r="O65" s="118">
        <f>IF(B29="x",O30,O34)</f>
        <v>0.4</v>
      </c>
      <c r="P65" s="118" t="s">
        <v>116</v>
      </c>
      <c r="S65" s="118" t="s">
        <v>144</v>
      </c>
      <c r="V65" s="118" t="s">
        <v>145</v>
      </c>
      <c r="W65" s="118">
        <f>IF(R29="x",W30,W34)</f>
        <v>0</v>
      </c>
      <c r="X65" s="118" t="s">
        <v>101</v>
      </c>
      <c r="AA65" s="118" t="s">
        <v>146</v>
      </c>
      <c r="AD65" s="118" t="s">
        <v>147</v>
      </c>
      <c r="AE65" s="118">
        <f>IF(R29="x",AE30,AE34)</f>
        <v>0</v>
      </c>
      <c r="AF65" s="118" t="s">
        <v>116</v>
      </c>
      <c r="AI65" s="118" t="s">
        <v>144</v>
      </c>
      <c r="AL65" s="118" t="s">
        <v>145</v>
      </c>
      <c r="AM65" s="118">
        <f>IF(AH29="x",AM30,AM34)</f>
        <v>0</v>
      </c>
      <c r="AN65" s="118" t="s">
        <v>101</v>
      </c>
      <c r="AQ65" s="118" t="s">
        <v>146</v>
      </c>
      <c r="AT65" s="118" t="s">
        <v>147</v>
      </c>
      <c r="AU65" s="118">
        <f>IF(AH29="x",AU30,AU34)</f>
        <v>0</v>
      </c>
      <c r="AV65" s="118" t="s">
        <v>116</v>
      </c>
    </row>
    <row r="66" spans="3:48" s="118" customFormat="1" ht="18.600000000000001" hidden="1" x14ac:dyDescent="0.4">
      <c r="C66" s="118" t="s">
        <v>211</v>
      </c>
      <c r="F66" s="118" t="s">
        <v>130</v>
      </c>
      <c r="G66" s="118">
        <f>IF(B29="x",O20,IF(B32="x",IF(ISNUMBER(O35),G9/O35,0),""))</f>
        <v>1.3333333333333333</v>
      </c>
      <c r="H66" s="118" t="s">
        <v>101</v>
      </c>
      <c r="K66" s="118" t="s">
        <v>176</v>
      </c>
      <c r="N66" s="118" t="s">
        <v>177</v>
      </c>
      <c r="O66" s="118" t="str">
        <f>IF(B29="x",MAX(0,1.5-0.42*LN(G11/IF(G65&gt;=G11,G68,G66)+1)),"")</f>
        <v/>
      </c>
      <c r="P66" s="118" t="s">
        <v>108</v>
      </c>
      <c r="S66" s="118" t="s">
        <v>211</v>
      </c>
      <c r="V66" s="118" t="s">
        <v>130</v>
      </c>
      <c r="W66" s="118" t="str">
        <f>IF(R29="x",AE20,IF(R32="x",IF(ISNUMBER(AE35),W9/AE35,0),""))</f>
        <v/>
      </c>
      <c r="X66" s="118" t="s">
        <v>101</v>
      </c>
      <c r="AA66" s="118" t="s">
        <v>176</v>
      </c>
      <c r="AD66" s="118" t="s">
        <v>177</v>
      </c>
      <c r="AE66" s="118" t="str">
        <f>IF(R29="x",MAX(0,1.5-0.42*LN(W11/IF(W65&gt;=W11,W68,W66)+1)),"")</f>
        <v/>
      </c>
      <c r="AF66" s="118" t="s">
        <v>108</v>
      </c>
      <c r="AI66" s="118" t="s">
        <v>211</v>
      </c>
      <c r="AL66" s="118" t="s">
        <v>130</v>
      </c>
      <c r="AM66" s="118" t="str">
        <f>IF(AH29="x",AU20,IF(AH32="x",IF(ISNUMBER(AU35),AM9/AU35,0),""))</f>
        <v/>
      </c>
      <c r="AN66" s="118" t="s">
        <v>101</v>
      </c>
      <c r="AQ66" s="118" t="s">
        <v>176</v>
      </c>
      <c r="AT66" s="118" t="s">
        <v>177</v>
      </c>
      <c r="AU66" s="118" t="str">
        <f>IF(AH29="x",MAX(0,1.5-0.42*LN(AM11/IF(AM65&gt;=AM11,AM68,AM66)+1)),"")</f>
        <v/>
      </c>
      <c r="AV66" s="118" t="s">
        <v>108</v>
      </c>
    </row>
    <row r="67" spans="3:48" s="118" customFormat="1" ht="18.600000000000001" hidden="1" x14ac:dyDescent="0.4">
      <c r="C67" s="118" t="s">
        <v>212</v>
      </c>
      <c r="F67" s="118" t="s">
        <v>213</v>
      </c>
      <c r="G67" s="118">
        <f>IF(OR(B29="x",B32="x"),IF(G66+0.5*G65&gt;=G20,G9/(0.457*G20+G66+0.5*G65),2*G9/(PI()*G20+G66+0.5*G65)*LN(PI()*G20/(G66+0.5*G65)+1)),"")</f>
        <v>0.23377371505216668</v>
      </c>
      <c r="H67" s="118" t="s">
        <v>116</v>
      </c>
      <c r="K67" s="118" t="s">
        <v>202</v>
      </c>
      <c r="N67" s="118" t="s">
        <v>203</v>
      </c>
      <c r="O67" s="118">
        <f>IF(AND(OR(B29="x",B32="x"),ISNUMBER(G68)),0.37*G19*G9*(2*(1-EXP(-G65/G11))*LN(G11/G68+1)+EXP(-G65/G11)*LN(G11/G66+1)),"")</f>
        <v>83.241317964523148</v>
      </c>
      <c r="P67" s="118" t="s">
        <v>122</v>
      </c>
      <c r="S67" s="118" t="s">
        <v>212</v>
      </c>
      <c r="V67" s="118" t="s">
        <v>213</v>
      </c>
      <c r="W67" s="118" t="str">
        <f>IF(OR(R29="x",R32="x"),IF(W66+0.5*W65&gt;=W20,W9/(0.457*W20+W66+0.5*W65),2*W9/(PI()*W20+W66+0.5*W65)*LN(PI()*W20/(W66+0.5*W65)+1)),"")</f>
        <v/>
      </c>
      <c r="X67" s="118" t="s">
        <v>116</v>
      </c>
      <c r="AA67" s="118" t="s">
        <v>202</v>
      </c>
      <c r="AD67" s="118" t="s">
        <v>203</v>
      </c>
      <c r="AE67" s="118" t="str">
        <f>IF(AND(OR(R29="x",R32="x"),ISNUMBER(W68)),0.37*W19*W9*(2*(1-EXP(-W65/W11))*LN(W11/W68+1)+EXP(-W65/W11)*LN(W11/W66+1)),"")</f>
        <v/>
      </c>
      <c r="AF67" s="118" t="s">
        <v>122</v>
      </c>
      <c r="AI67" s="118" t="s">
        <v>212</v>
      </c>
      <c r="AL67" s="118" t="s">
        <v>213</v>
      </c>
      <c r="AM67" s="118" t="str">
        <f>IF(OR(AH29="x",AH32="x"),IF(AM66+0.5*AM65&gt;=AM20,AM9/(0.457*AM20+AM66+0.5*AM65),2*AM9/(PI()*AM20+AM66+0.5*AM65)*LN(PI()*AM20/(AM66+0.5*AM65)+1)),"")</f>
        <v/>
      </c>
      <c r="AN67" s="118" t="s">
        <v>116</v>
      </c>
      <c r="AQ67" s="118" t="s">
        <v>202</v>
      </c>
      <c r="AT67" s="118" t="s">
        <v>203</v>
      </c>
      <c r="AU67" s="118" t="str">
        <f>IF(AND(OR(AH29="x",AH32="x"),ISNUMBER(AM68)),0.37*AM19*AM9*(2*(1-EXP(-AM65/AM11))*LN(AM11/AM68+1)+EXP(-AM65/AM11)*LN(AM11/AM66+1)),"")</f>
        <v/>
      </c>
      <c r="AV67" s="118" t="s">
        <v>122</v>
      </c>
    </row>
    <row r="68" spans="3:48" s="118" customFormat="1" ht="18.600000000000001" hidden="1" x14ac:dyDescent="0.4">
      <c r="C68" s="118" t="s">
        <v>214</v>
      </c>
      <c r="F68" s="118" t="s">
        <v>215</v>
      </c>
      <c r="G68" s="118">
        <f>IF(OR(B29="x",B32="x"),IF(ISNUMBER(O65),G9/O65,""),"")</f>
        <v>5</v>
      </c>
      <c r="H68" s="118" t="s">
        <v>101</v>
      </c>
      <c r="S68" s="118" t="s">
        <v>214</v>
      </c>
      <c r="V68" s="118" t="s">
        <v>215</v>
      </c>
      <c r="W68" s="118" t="str">
        <f>IF(OR(R29="x",R32="x"),IF(ISNUMBER(AE65),W9/AE65,""),"")</f>
        <v/>
      </c>
      <c r="X68" s="118" t="s">
        <v>101</v>
      </c>
      <c r="AI68" s="118" t="s">
        <v>214</v>
      </c>
      <c r="AL68" s="118" t="s">
        <v>215</v>
      </c>
      <c r="AM68" s="118" t="str">
        <f>IF(OR(AH29="x",AH32="x"),IF(ISNUMBER(AU65),AM9/AU65,""),"")</f>
        <v/>
      </c>
      <c r="AN68" s="118" t="s">
        <v>101</v>
      </c>
    </row>
    <row r="69" spans="3:48" s="118" customFormat="1" ht="18.600000000000001" hidden="1" x14ac:dyDescent="0.4">
      <c r="C69" s="118" t="s">
        <v>216</v>
      </c>
      <c r="F69" s="118" t="s">
        <v>217</v>
      </c>
      <c r="G69" s="118">
        <f>IF(AND(OR(B29="x",B32="x"),ISNUMBER(G68)),IF(G65&gt;0,2*G9/(PI()*G65)*(1+0.5*MIN(G66,G68)/(MIN(G66,G68)+G65))*LN(G65/G68+1),0),"")</f>
        <v>0.25388735115688399</v>
      </c>
      <c r="H69" s="118" t="s">
        <v>116</v>
      </c>
      <c r="S69" s="118" t="s">
        <v>216</v>
      </c>
      <c r="V69" s="118" t="s">
        <v>217</v>
      </c>
      <c r="W69" s="118" t="str">
        <f>IF(AND(OR(R29="x",R32="x"),ISNUMBER(W68)),IF(W65&gt;0,2*W9/(PI()*W65)*(1+0.5*MIN(W66,W68)/(MIN(W66,W68)+W65))*LN(W65/W68+1),0),"")</f>
        <v/>
      </c>
      <c r="X69" s="118" t="s">
        <v>116</v>
      </c>
      <c r="AI69" s="118" t="s">
        <v>216</v>
      </c>
      <c r="AL69" s="118" t="s">
        <v>217</v>
      </c>
      <c r="AM69" s="118" t="str">
        <f>IF(AND(OR(AH29="x",AH32="x"),ISNUMBER(AM68)),IF(AM65&gt;0,2*AM9/(PI()*AM65)*(1+0.5*MIN(AM66,AM68)/(MIN(AM66,AM68)+AM65))*LN(AM65/AM68+1),0),"")</f>
        <v/>
      </c>
      <c r="AN69" s="118" t="s">
        <v>116</v>
      </c>
    </row>
    <row r="70" spans="3:48" s="118" customFormat="1" ht="15.6" hidden="1" x14ac:dyDescent="0.35">
      <c r="C70" s="118" t="s">
        <v>208</v>
      </c>
      <c r="F70" s="118" t="s">
        <v>218</v>
      </c>
      <c r="G70" s="118">
        <f>IF(AND(OR(B29="x",B32="x"),ISNUMBER(G68)),(G18*G67+G65*G19*G69)*IF(ISNUMBER(O49),O49,1),"")</f>
        <v>322.23337892959347</v>
      </c>
      <c r="H70" s="118" t="s">
        <v>122</v>
      </c>
      <c r="S70" s="118" t="s">
        <v>208</v>
      </c>
      <c r="V70" s="118" t="s">
        <v>218</v>
      </c>
      <c r="W70" s="118" t="str">
        <f>IF(AND(OR(R29="x",R32="x"),ISNUMBER(W68)),(W18*W67+W65*W19*W69)*IF(ISNUMBER(AE49),AE49,1),"")</f>
        <v/>
      </c>
      <c r="X70" s="118" t="s">
        <v>122</v>
      </c>
      <c r="AI70" s="118" t="s">
        <v>208</v>
      </c>
      <c r="AL70" s="118" t="s">
        <v>218</v>
      </c>
      <c r="AM70" s="118" t="str">
        <f>IF(AND(OR(AH29="x",AH32="x"),ISNUMBER(AM68)),(AM18*AM67+AM65*AM19*AM69)*IF(ISNUMBER(AU49),AU49,1),"")</f>
        <v/>
      </c>
      <c r="AN70" s="118" t="s">
        <v>122</v>
      </c>
    </row>
    <row r="71" spans="3:48" s="118" customFormat="1" ht="15.6" hidden="1" x14ac:dyDescent="0.35">
      <c r="C71" s="118" t="s">
        <v>196</v>
      </c>
      <c r="F71" s="118" t="s">
        <v>197</v>
      </c>
      <c r="G71" s="118">
        <f>G51/(G18*G67+G65*G19*G69)</f>
        <v>5.350121671640844</v>
      </c>
      <c r="H71" s="118" t="s">
        <v>172</v>
      </c>
      <c r="S71" s="118" t="s">
        <v>196</v>
      </c>
      <c r="V71" s="118" t="s">
        <v>197</v>
      </c>
      <c r="W71" s="118" t="e">
        <f>W51/(W18*W67+W65*W19*W69)</f>
        <v>#VALUE!</v>
      </c>
      <c r="X71" s="118" t="s">
        <v>172</v>
      </c>
      <c r="AI71" s="118" t="s">
        <v>196</v>
      </c>
      <c r="AL71" s="118" t="s">
        <v>197</v>
      </c>
      <c r="AM71" s="118" t="e">
        <f>AM51/(AM18*AM67+AM65*AM19*AM69)</f>
        <v>#VALUE!</v>
      </c>
      <c r="AN71" s="118" t="s">
        <v>172</v>
      </c>
    </row>
    <row r="72" spans="3:48" s="118" customFormat="1" ht="6.75" hidden="1" customHeight="1" x14ac:dyDescent="0.25"/>
    <row r="73" spans="3:48" s="118" customFormat="1" ht="13.2" hidden="1" x14ac:dyDescent="0.25">
      <c r="C73" s="123" t="s">
        <v>149</v>
      </c>
      <c r="S73" s="123" t="s">
        <v>149</v>
      </c>
      <c r="AI73" s="123" t="s">
        <v>149</v>
      </c>
    </row>
    <row r="74" spans="3:48" s="118" customFormat="1" ht="18.600000000000001" hidden="1" x14ac:dyDescent="0.4">
      <c r="C74" s="118" t="s">
        <v>208</v>
      </c>
      <c r="F74" s="118" t="s">
        <v>209</v>
      </c>
      <c r="G74" s="118">
        <f>IF(AND(B32="x",ISNUMBER(G36)),G18/(1/O19+G18/(G70+G33*G19*O33+0.33*G35*G36)),"")</f>
        <v>120.39409175288382</v>
      </c>
      <c r="H74" s="118" t="s">
        <v>122</v>
      </c>
      <c r="K74" s="118" t="s">
        <v>176</v>
      </c>
      <c r="N74" s="118" t="s">
        <v>177</v>
      </c>
      <c r="O74" s="118">
        <f>IF(B32="x",MAX(0,1.5-0.42*LN(G11/IF(G65&gt;=G11,G68,G66)+1)),"")</f>
        <v>0.98896013821113227</v>
      </c>
      <c r="P74" s="118" t="s">
        <v>108</v>
      </c>
      <c r="S74" s="118" t="s">
        <v>208</v>
      </c>
      <c r="V74" s="118" t="s">
        <v>209</v>
      </c>
      <c r="W74" s="118" t="str">
        <f>IF(AND(R32="x",ISNUMBER(W36)),W18/(1/AE19+W18/(W70+W33*W19*AE33+0.33*W35*W36)),"")</f>
        <v/>
      </c>
      <c r="X74" s="118" t="s">
        <v>122</v>
      </c>
      <c r="AA74" s="118" t="s">
        <v>176</v>
      </c>
      <c r="AD74" s="118" t="s">
        <v>177</v>
      </c>
      <c r="AE74" s="118" t="str">
        <f>IF(R32="x",MAX(0,1.5-0.42*LN(W11/IF(W65&gt;=W11,W68,W66)+1)),"")</f>
        <v/>
      </c>
      <c r="AF74" s="118" t="s">
        <v>108</v>
      </c>
      <c r="AI74" s="118" t="s">
        <v>208</v>
      </c>
      <c r="AL74" s="118" t="s">
        <v>209</v>
      </c>
      <c r="AM74" s="118" t="str">
        <f>IF(AND(AH32="x",ISNUMBER(AM36)),AM18/(1/AU19+AM18/(AM70+AM33*AM19*AU33+0.33*AM35*AM36)),"")</f>
        <v/>
      </c>
      <c r="AN74" s="118" t="s">
        <v>122</v>
      </c>
      <c r="AQ74" s="118" t="s">
        <v>176</v>
      </c>
      <c r="AT74" s="118" t="s">
        <v>177</v>
      </c>
      <c r="AU74" s="118" t="str">
        <f>IF(AH32="x",MAX(0,1.5-0.42*LN(AM11/IF(AM65&gt;=AM11,AM68,AM66)+1)),"")</f>
        <v/>
      </c>
      <c r="AV74" s="118" t="s">
        <v>108</v>
      </c>
    </row>
    <row r="75" spans="3:48" s="118" customFormat="1" ht="18.600000000000001" hidden="1" x14ac:dyDescent="0.4">
      <c r="K75" s="118" t="s">
        <v>202</v>
      </c>
      <c r="N75" s="118" t="s">
        <v>203</v>
      </c>
      <c r="O75" s="118">
        <f>IF(B32="x",G18*O19*(O67+G33*G19*O33+0.33*G35*G36)/((G18+G65*G19)*G9/G11+G33*G19*O33+0.33*G35*G36+G18*O19),"")</f>
        <v>49.735034942515654</v>
      </c>
      <c r="P75" s="118" t="s">
        <v>122</v>
      </c>
      <c r="AA75" s="118" t="s">
        <v>202</v>
      </c>
      <c r="AD75" s="118" t="s">
        <v>203</v>
      </c>
      <c r="AE75" s="118" t="str">
        <f>IF(R32="x",W18*AE19*(AE67+W33*W19*AE33+0.33*W35*W36)/((W18+W65*W19)*W9/W11+W33*W19*AE33+0.33*W35*W36+W18*AE19),"")</f>
        <v/>
      </c>
      <c r="AF75" s="118" t="s">
        <v>122</v>
      </c>
      <c r="AQ75" s="118" t="s">
        <v>202</v>
      </c>
      <c r="AT75" s="118" t="s">
        <v>203</v>
      </c>
      <c r="AU75" s="118" t="str">
        <f>IF(AH32="x",AM18*AU19*(AU67+AM33*AM19*AU33+0.33*AM35*AM36)/((AM18+AM65*AM19)*AM9/AM11+AM33*AM19*AU33+0.33*AM35*AM36+AM18*AU19),"")</f>
        <v/>
      </c>
      <c r="AV75" s="118" t="s">
        <v>122</v>
      </c>
    </row>
    <row r="76" spans="3:48" s="118" customFormat="1" ht="5.25" hidden="1" customHeight="1" x14ac:dyDescent="0.25"/>
    <row r="77" spans="3:48" s="118" customFormat="1" ht="13.2" hidden="1" x14ac:dyDescent="0.25">
      <c r="C77" s="123" t="s">
        <v>219</v>
      </c>
      <c r="S77" s="123" t="s">
        <v>219</v>
      </c>
      <c r="AI77" s="123" t="s">
        <v>219</v>
      </c>
    </row>
    <row r="78" spans="3:48" s="118" customFormat="1" ht="18.600000000000001" hidden="1" x14ac:dyDescent="0.4">
      <c r="C78" s="118" t="s">
        <v>220</v>
      </c>
      <c r="F78" s="118" t="s">
        <v>221</v>
      </c>
      <c r="G78" s="118" t="str">
        <f>IF(AND(B38="x",ISNUMBER(G39)),G9/G39,"")</f>
        <v/>
      </c>
      <c r="H78" s="118" t="s">
        <v>101</v>
      </c>
      <c r="K78" s="118" t="s">
        <v>176</v>
      </c>
      <c r="N78" s="118" t="s">
        <v>177</v>
      </c>
      <c r="O78" s="118" t="str">
        <f>IF(B38="x",MAX(0,1.5-0.42*LN(G11/O20+1)),"")</f>
        <v/>
      </c>
      <c r="P78" s="118" t="s">
        <v>108</v>
      </c>
      <c r="S78" s="118" t="s">
        <v>220</v>
      </c>
      <c r="V78" s="118" t="s">
        <v>221</v>
      </c>
      <c r="W78" s="118" t="str">
        <f>IF(AND(R38="x",ISNUMBER(W39)),W9/W39,"")</f>
        <v/>
      </c>
      <c r="X78" s="118" t="s">
        <v>101</v>
      </c>
      <c r="AA78" s="118" t="s">
        <v>176</v>
      </c>
      <c r="AD78" s="118" t="s">
        <v>177</v>
      </c>
      <c r="AE78" s="118" t="str">
        <f>IF(R38="x",MAX(0,1.5-0.42*LN(W11/AE20+1)),"")</f>
        <v/>
      </c>
      <c r="AF78" s="118" t="s">
        <v>108</v>
      </c>
      <c r="AI78" s="118" t="s">
        <v>220</v>
      </c>
      <c r="AL78" s="118" t="s">
        <v>221</v>
      </c>
      <c r="AM78" s="118" t="str">
        <f>IF(AND(AH38="x",ISNUMBER(AM39)),AM9/AM39,"")</f>
        <v/>
      </c>
      <c r="AN78" s="118" t="s">
        <v>101</v>
      </c>
      <c r="AQ78" s="118" t="s">
        <v>176</v>
      </c>
      <c r="AT78" s="118" t="s">
        <v>177</v>
      </c>
      <c r="AU78" s="118" t="str">
        <f>IF(AH38="x",MAX(0,1.5-0.42*LN(AM11/AU20+1)),"")</f>
        <v/>
      </c>
      <c r="AV78" s="118" t="s">
        <v>108</v>
      </c>
    </row>
    <row r="79" spans="3:48" s="118" customFormat="1" ht="18.600000000000001" hidden="1" x14ac:dyDescent="0.4">
      <c r="C79" s="118" t="s">
        <v>161</v>
      </c>
      <c r="F79" s="118" t="s">
        <v>222</v>
      </c>
      <c r="G79" s="118" t="str">
        <f>IF(AND(B38="x",ISNUMBER(G39)),IF(G78&gt;=G20,G9/(0.457*G20+G78),2*G9/(PI()*G20+G78)*LN(PI()*G20/G78+1))*IF(ISNUMBER(O49),O49,1),"")</f>
        <v/>
      </c>
      <c r="H79" s="118" t="s">
        <v>116</v>
      </c>
      <c r="K79" s="118" t="s">
        <v>202</v>
      </c>
      <c r="N79" s="118" t="s">
        <v>203</v>
      </c>
      <c r="O79" s="118" t="str">
        <f>IF(AND(B38="x",ISNUMBER(G39)),O19*(0.37*G19*G9*LN(G11/G78+1)+G80*G18)/(G9/G11+G80+O19),"")</f>
        <v/>
      </c>
      <c r="P79" s="118" t="s">
        <v>122</v>
      </c>
      <c r="S79" s="118" t="s">
        <v>161</v>
      </c>
      <c r="V79" s="118" t="s">
        <v>222</v>
      </c>
      <c r="W79" s="118" t="str">
        <f>IF(AND(R38="x",ISNUMBER(W39)),IF(W78&gt;=W20,W9/(0.457*W20+W78),2*W9/(PI()*W20+W78)*LN(PI()*W20/W78+1))*IF(ISNUMBER(AE49),AE49,1),"")</f>
        <v/>
      </c>
      <c r="X79" s="118" t="s">
        <v>116</v>
      </c>
      <c r="AA79" s="118" t="s">
        <v>202</v>
      </c>
      <c r="AD79" s="118" t="s">
        <v>203</v>
      </c>
      <c r="AE79" s="118" t="str">
        <f>IF(AND(R38="x",ISNUMBER(W39)),AE19*(0.37*W19*W9*LN(W11/W78+1)+W80*W18)/(W9/W11+W80+AE19),"")</f>
        <v/>
      </c>
      <c r="AF79" s="118" t="s">
        <v>122</v>
      </c>
      <c r="AI79" s="118" t="s">
        <v>161</v>
      </c>
      <c r="AL79" s="118" t="s">
        <v>222</v>
      </c>
      <c r="AM79" s="118" t="str">
        <f>IF(AND(AH38="x",ISNUMBER(AM39)),IF(AM78&gt;=AM20,AM9/(0.457*AM20+AM78),2*AM9/(PI()*AM20+AM78)*LN(PI()*AM20/AM78+1))*IF(ISNUMBER(AU49),AU49,1),"")</f>
        <v/>
      </c>
      <c r="AN79" s="118" t="s">
        <v>116</v>
      </c>
      <c r="AQ79" s="118" t="s">
        <v>202</v>
      </c>
      <c r="AT79" s="118" t="s">
        <v>203</v>
      </c>
      <c r="AU79" s="118" t="str">
        <f>IF(AND(AH38="x",ISNUMBER(AM39)),AU19*(0.37*AM19*AM9*LN(AM11/AM78+1)+AM80*AM18)/(AM9/AM11+AM80+AU19),"")</f>
        <v/>
      </c>
      <c r="AV79" s="118" t="s">
        <v>122</v>
      </c>
    </row>
    <row r="80" spans="3:48" s="118" customFormat="1" ht="18.600000000000001" hidden="1" x14ac:dyDescent="0.4">
      <c r="C80" s="118" t="s">
        <v>223</v>
      </c>
      <c r="F80" s="118" t="s">
        <v>224</v>
      </c>
      <c r="G80" s="118" t="str">
        <f>IF(AND(B38="x",ISNUMBER(G39)),2*G40*G41/G20+1450*O39*O40*O41/(G20*G19),"")</f>
        <v/>
      </c>
      <c r="H80" s="118" t="s">
        <v>116</v>
      </c>
      <c r="S80" s="118" t="s">
        <v>223</v>
      </c>
      <c r="V80" s="118" t="s">
        <v>224</v>
      </c>
      <c r="W80" s="118" t="str">
        <f>IF(AND(R38="x",ISNUMBER(W39)),2*W40*W41/W20+1450*AE39*AE40*AE41/(W20*W19),"")</f>
        <v/>
      </c>
      <c r="X80" s="118" t="s">
        <v>116</v>
      </c>
      <c r="AI80" s="118" t="s">
        <v>223</v>
      </c>
      <c r="AL80" s="118" t="s">
        <v>224</v>
      </c>
      <c r="AM80" s="118" t="str">
        <f>IF(AND(AH38="x",ISNUMBER(AM39)),2*AM40*AM41/AM20+1450*AU39*AU40*AU41/(AM20*AM19),"")</f>
        <v/>
      </c>
      <c r="AN80" s="118" t="s">
        <v>116</v>
      </c>
    </row>
    <row r="81" spans="1:48" s="118" customFormat="1" ht="18.600000000000001" hidden="1" x14ac:dyDescent="0.4">
      <c r="C81" s="118" t="s">
        <v>208</v>
      </c>
      <c r="F81" s="118" t="s">
        <v>209</v>
      </c>
      <c r="G81" s="118" t="str">
        <f>IF(AND(B38="x",ISNUMBER(G39)),G18/(1/O19+1/(G79+G80)),"")</f>
        <v/>
      </c>
      <c r="H81" s="118" t="s">
        <v>122</v>
      </c>
      <c r="S81" s="118" t="s">
        <v>208</v>
      </c>
      <c r="V81" s="118" t="s">
        <v>209</v>
      </c>
      <c r="W81" s="118" t="str">
        <f>IF(AND(R38="x",ISNUMBER(W39)),W18/(1/AE19+1/(W79+W80)),"")</f>
        <v/>
      </c>
      <c r="X81" s="118" t="s">
        <v>122</v>
      </c>
      <c r="AI81" s="118" t="s">
        <v>208</v>
      </c>
      <c r="AL81" s="118" t="s">
        <v>209</v>
      </c>
      <c r="AM81" s="118" t="str">
        <f>IF(AND(AH38="x",ISNUMBER(AM39)),AM18/(1/AU19+1/(AM79+AM80)),"")</f>
        <v/>
      </c>
      <c r="AN81" s="118" t="s">
        <v>122</v>
      </c>
    </row>
    <row r="82" spans="1:48" s="118" customFormat="1" ht="15.6" hidden="1" x14ac:dyDescent="0.35">
      <c r="C82" s="118" t="s">
        <v>196</v>
      </c>
      <c r="F82" s="118" t="s">
        <v>197</v>
      </c>
      <c r="G82" s="118" t="e">
        <f>G51/(IF(G78&gt;=G20,G9/(0.457*G20+G78),2*G9/(PI()*G20+G78)*LN(PI()*G20/G78+1))*G18)</f>
        <v>#VALUE!</v>
      </c>
      <c r="H82" s="118" t="s">
        <v>172</v>
      </c>
      <c r="S82" s="118" t="s">
        <v>196</v>
      </c>
      <c r="V82" s="118" t="s">
        <v>197</v>
      </c>
      <c r="W82" s="118" t="e">
        <f>W51/(IF(W78&gt;=W20,W9/(0.457*W20+W78),2*W9/(PI()*W20+W78)*LN(PI()*W20/W78+1))*W18)</f>
        <v>#VALUE!</v>
      </c>
      <c r="X82" s="118" t="s">
        <v>172</v>
      </c>
      <c r="AI82" s="118" t="s">
        <v>196</v>
      </c>
      <c r="AL82" s="118" t="s">
        <v>197</v>
      </c>
      <c r="AM82" s="118" t="e">
        <f>AM51/(IF(AM78&gt;=AM20,AM9/(0.457*AM20+AM78),2*AM9/(PI()*AM20+AM78)*LN(PI()*AM20/AM78+1))*AM18)</f>
        <v>#VALUE!</v>
      </c>
      <c r="AN82" s="118" t="s">
        <v>172</v>
      </c>
    </row>
    <row r="83" spans="1:48" s="118" customFormat="1" ht="5.25" hidden="1" customHeight="1" x14ac:dyDescent="0.25"/>
    <row r="84" spans="1:48" x14ac:dyDescent="0.3">
      <c r="A84" s="49"/>
      <c r="B84" s="67"/>
      <c r="C84" s="125" t="s">
        <v>225</v>
      </c>
      <c r="D84" s="51"/>
      <c r="E84" s="51"/>
      <c r="F84" s="67"/>
      <c r="G84" s="67"/>
      <c r="H84" s="67"/>
      <c r="I84" s="67"/>
      <c r="J84" s="49"/>
      <c r="K84" s="49"/>
      <c r="L84" s="49"/>
      <c r="M84" s="49"/>
      <c r="N84" s="49"/>
      <c r="O84" s="49"/>
      <c r="P84" s="49"/>
      <c r="Q84" s="49"/>
      <c r="R84" s="67"/>
      <c r="S84" s="125" t="s">
        <v>225</v>
      </c>
      <c r="T84" s="51"/>
      <c r="U84" s="51"/>
      <c r="V84" s="67"/>
      <c r="W84" s="67"/>
      <c r="X84" s="67"/>
      <c r="Y84" s="67"/>
      <c r="Z84" s="49"/>
      <c r="AA84" s="49"/>
      <c r="AB84" s="49"/>
      <c r="AC84" s="49"/>
      <c r="AD84" s="49"/>
      <c r="AE84" s="49"/>
      <c r="AF84" s="49"/>
      <c r="AG84" s="49"/>
      <c r="AH84" s="67"/>
      <c r="AI84" s="125" t="s">
        <v>225</v>
      </c>
      <c r="AJ84" s="51"/>
      <c r="AK84" s="51"/>
      <c r="AL84" s="67"/>
      <c r="AM84" s="67"/>
      <c r="AN84" s="67"/>
      <c r="AO84" s="67"/>
      <c r="AP84" s="49"/>
      <c r="AQ84" s="49"/>
      <c r="AR84" s="49"/>
      <c r="AS84" s="49"/>
      <c r="AT84" s="49"/>
      <c r="AU84" s="49"/>
      <c r="AV84" s="49"/>
    </row>
    <row r="85" spans="1:48" ht="18.600000000000001" x14ac:dyDescent="0.3">
      <c r="A85" s="49"/>
      <c r="B85" s="49"/>
      <c r="C85" s="67" t="s">
        <v>176</v>
      </c>
      <c r="D85" s="67"/>
      <c r="E85" s="67"/>
      <c r="F85" s="60" t="s">
        <v>177</v>
      </c>
      <c r="G85" s="126">
        <f>IF(ISNUMBER(G45),G45,IF(B29="x",O66,IF(B24="x",O57,IF(B32="x",O74,IF(B38="x",O78,"")))))</f>
        <v>0.98896013821113227</v>
      </c>
      <c r="H85" s="59" t="s">
        <v>108</v>
      </c>
      <c r="I85" s="49"/>
      <c r="J85" s="49" t="s">
        <v>226</v>
      </c>
      <c r="K85" s="49"/>
      <c r="L85" s="49"/>
      <c r="M85" s="49"/>
      <c r="N85" s="127" t="s">
        <v>227</v>
      </c>
      <c r="O85" s="128">
        <f>IF(ISNUMBER(G86),G86*($O$9-$O$11),"")</f>
        <v>1185.5583435343294</v>
      </c>
      <c r="P85" s="49" t="s">
        <v>228</v>
      </c>
      <c r="Q85" s="49"/>
      <c r="R85" s="49"/>
      <c r="S85" s="67" t="s">
        <v>176</v>
      </c>
      <c r="T85" s="67"/>
      <c r="U85" s="67"/>
      <c r="V85" s="60" t="s">
        <v>177</v>
      </c>
      <c r="W85" s="126" t="str">
        <f>IF(ISNUMBER(W45),W45,IF(R29="x",AE66,IF(R24="x",AE57,IF(R32="x",AE74,IF(R38="x",AE78,"")))))</f>
        <v/>
      </c>
      <c r="X85" s="59" t="s">
        <v>108</v>
      </c>
      <c r="Y85" s="49"/>
      <c r="Z85" s="49" t="s">
        <v>226</v>
      </c>
      <c r="AA85" s="49"/>
      <c r="AB85" s="49"/>
      <c r="AC85" s="49"/>
      <c r="AD85" s="127" t="s">
        <v>227</v>
      </c>
      <c r="AE85" s="128" t="str">
        <f>IF(ISNUMBER(W86),W86*($O$9-$O$11),"")</f>
        <v/>
      </c>
      <c r="AF85" s="49" t="s">
        <v>228</v>
      </c>
      <c r="AG85" s="49"/>
      <c r="AH85" s="49"/>
      <c r="AI85" s="67" t="s">
        <v>176</v>
      </c>
      <c r="AJ85" s="67"/>
      <c r="AK85" s="67"/>
      <c r="AL85" s="60" t="s">
        <v>177</v>
      </c>
      <c r="AM85" s="126" t="str">
        <f>IF(ISNUMBER(AM45),AM45,IF(AH29="x",AU66,IF(AH24="x",AU57,IF(AH32="x",AU74,IF(AH38="x",AU78,"")))))</f>
        <v/>
      </c>
      <c r="AN85" s="59" t="s">
        <v>108</v>
      </c>
      <c r="AO85" s="49"/>
      <c r="AP85" s="49" t="s">
        <v>226</v>
      </c>
      <c r="AQ85" s="49"/>
      <c r="AR85" s="49"/>
      <c r="AS85" s="49"/>
      <c r="AT85" s="127" t="s">
        <v>227</v>
      </c>
      <c r="AU85" s="128" t="str">
        <f>IF(ISNUMBER(AM86),AM86*($O$9-$O$11),"")</f>
        <v/>
      </c>
      <c r="AV85" s="49" t="s">
        <v>228</v>
      </c>
    </row>
    <row r="86" spans="1:48" ht="18.600000000000001" x14ac:dyDescent="0.3">
      <c r="A86" s="49"/>
      <c r="B86" s="49"/>
      <c r="C86" s="67" t="s">
        <v>208</v>
      </c>
      <c r="D86" s="67"/>
      <c r="E86" s="67"/>
      <c r="F86" s="90" t="s">
        <v>209</v>
      </c>
      <c r="G86" s="126">
        <f>IF(B29="x",G70+O44,IF(B24="x",G61+O44,IF(B32="x",G74+O44,IF(B38="x",G81+O44,""))))</f>
        <v>120.39409175288382</v>
      </c>
      <c r="H86" s="59" t="s">
        <v>122</v>
      </c>
      <c r="I86" s="49"/>
      <c r="J86" s="49" t="s">
        <v>229</v>
      </c>
      <c r="K86" s="49"/>
      <c r="L86" s="49"/>
      <c r="M86" s="49"/>
      <c r="N86" s="127" t="s">
        <v>230</v>
      </c>
      <c r="O86" s="128">
        <f>IF(ISNUMBER(G87),G87*IF(ABS($O$14)&lt;0.2,6*2/12,6/($O$14*PI())*2*SIN(PI()/12*$O$14))*COS(PI()/6*G85)*$O$12,"")</f>
        <v>470.42013217252912</v>
      </c>
      <c r="P86" s="49" t="s">
        <v>228</v>
      </c>
      <c r="Q86" s="49"/>
      <c r="R86" s="49"/>
      <c r="S86" s="67" t="s">
        <v>208</v>
      </c>
      <c r="T86" s="67"/>
      <c r="U86" s="67"/>
      <c r="V86" s="90" t="s">
        <v>209</v>
      </c>
      <c r="W86" s="126" t="str">
        <f>IF(R29="x",W70+AE44,IF(R24="x",W61+AE44,IF(R32="x",W74+AE44,IF(R38="x",W81+AE44,""))))</f>
        <v/>
      </c>
      <c r="X86" s="59" t="s">
        <v>122</v>
      </c>
      <c r="Y86" s="49"/>
      <c r="Z86" s="49" t="s">
        <v>229</v>
      </c>
      <c r="AA86" s="49"/>
      <c r="AB86" s="49"/>
      <c r="AC86" s="49"/>
      <c r="AD86" s="127" t="s">
        <v>230</v>
      </c>
      <c r="AE86" s="128" t="str">
        <f>IF(ISNUMBER(W87),W87*IF(ABS($O$14)&lt;0.2,6*2/12,6/($O$14*PI())*2*SIN(PI()/12*$O$14))*COS(PI()/6*W85)*$O$12,"")</f>
        <v/>
      </c>
      <c r="AF86" s="49" t="s">
        <v>228</v>
      </c>
      <c r="AG86" s="49"/>
      <c r="AH86" s="49"/>
      <c r="AI86" s="67" t="s">
        <v>208</v>
      </c>
      <c r="AJ86" s="67"/>
      <c r="AK86" s="67"/>
      <c r="AL86" s="90" t="s">
        <v>209</v>
      </c>
      <c r="AM86" s="126" t="str">
        <f>IF(AH29="x",AM70+AU44,IF(AH24="x",AM61+AU44,IF(AH32="x",AM74+AU44,IF(AH38="x",AM81+AU44,""))))</f>
        <v/>
      </c>
      <c r="AN86" s="59" t="s">
        <v>122</v>
      </c>
      <c r="AO86" s="49"/>
      <c r="AP86" s="49" t="s">
        <v>229</v>
      </c>
      <c r="AQ86" s="49"/>
      <c r="AR86" s="49"/>
      <c r="AS86" s="49"/>
      <c r="AT86" s="127" t="s">
        <v>230</v>
      </c>
      <c r="AU86" s="128" t="str">
        <f>IF(ISNUMBER(AM87),AM87*IF(ABS($O$14)&lt;0.2,6*2/12,6/($O$14*PI())*2*SIN(PI()/12*$O$14))*COS(PI()/6*AM85)*$O$12,"")</f>
        <v/>
      </c>
      <c r="AV86" s="49" t="s">
        <v>228</v>
      </c>
    </row>
    <row r="87" spans="1:48" ht="19.5" customHeight="1" x14ac:dyDescent="0.3">
      <c r="A87" s="59"/>
      <c r="B87" s="49"/>
      <c r="C87" s="67" t="s">
        <v>202</v>
      </c>
      <c r="D87" s="67"/>
      <c r="E87" s="67"/>
      <c r="F87" s="90" t="s">
        <v>203</v>
      </c>
      <c r="G87" s="126">
        <f>IF(OR(B29="x",B24="x",B32="x",B38="x"),MIN(G86,IF(B29="x",O67,IF(B24="x",O58,IF(B32="x",O75,O79)))+O45),"")</f>
        <v>49.735034942515654</v>
      </c>
      <c r="H87" s="59" t="s">
        <v>122</v>
      </c>
      <c r="I87" s="49"/>
      <c r="J87" s="49" t="s">
        <v>231</v>
      </c>
      <c r="K87" s="49"/>
      <c r="L87" s="49"/>
      <c r="M87" s="49"/>
      <c r="N87" s="129" t="s">
        <v>232</v>
      </c>
      <c r="O87" s="130">
        <f>IF(AND(ISNUMBER(O85),ISNUMBER(O86)),(O85+O86)*$O$14*8.76/12,"")</f>
        <v>0</v>
      </c>
      <c r="P87" s="49" t="s">
        <v>233</v>
      </c>
      <c r="Q87" s="59"/>
      <c r="R87" s="49"/>
      <c r="S87" s="67" t="s">
        <v>202</v>
      </c>
      <c r="T87" s="67"/>
      <c r="U87" s="67"/>
      <c r="V87" s="90" t="s">
        <v>203</v>
      </c>
      <c r="W87" s="126" t="str">
        <f>IF(OR(R29="x",R24="x",R32="x",R38="x"),MIN(W86,IF(R29="x",AE67,IF(R24="x",AE58,IF(R32="x",AE75,AE79)))+AE45),"")</f>
        <v/>
      </c>
      <c r="X87" s="59" t="s">
        <v>122</v>
      </c>
      <c r="Y87" s="49"/>
      <c r="Z87" s="49" t="s">
        <v>231</v>
      </c>
      <c r="AA87" s="49"/>
      <c r="AB87" s="49"/>
      <c r="AC87" s="49"/>
      <c r="AD87" s="129" t="s">
        <v>232</v>
      </c>
      <c r="AE87" s="130" t="str">
        <f>IF(AND(ISNUMBER(AE85),ISNUMBER(AE86)),(AE85+AE86)*$O$14*8.76/12,"")</f>
        <v/>
      </c>
      <c r="AF87" s="49" t="s">
        <v>233</v>
      </c>
      <c r="AG87" s="59"/>
      <c r="AH87" s="49"/>
      <c r="AI87" s="67" t="s">
        <v>202</v>
      </c>
      <c r="AJ87" s="67"/>
      <c r="AK87" s="67"/>
      <c r="AL87" s="90" t="s">
        <v>203</v>
      </c>
      <c r="AM87" s="126" t="str">
        <f>IF(OR(AH29="x",AH24="x",AH32="x",AH38="x"),MIN(AM86,IF(AH29="x",AU67,IF(AH24="x",AU58,IF(AH32="x",AU75,AU79)))+AU45),"")</f>
        <v/>
      </c>
      <c r="AN87" s="59" t="s">
        <v>122</v>
      </c>
      <c r="AO87" s="49"/>
      <c r="AP87" s="49" t="s">
        <v>231</v>
      </c>
      <c r="AQ87" s="49"/>
      <c r="AR87" s="49"/>
      <c r="AS87" s="49"/>
      <c r="AT87" s="129" t="s">
        <v>232</v>
      </c>
      <c r="AU87" s="130" t="str">
        <f>IF(AND(ISNUMBER(AU85),ISNUMBER(AU86)),(AU85+AU86)*$O$14*8.76/12,"")</f>
        <v/>
      </c>
      <c r="AV87" s="49" t="s">
        <v>233</v>
      </c>
    </row>
    <row r="88" spans="1:48" ht="18.600000000000001" x14ac:dyDescent="0.3">
      <c r="A88" s="49"/>
      <c r="B88" s="59"/>
      <c r="C88" s="49" t="s">
        <v>234</v>
      </c>
      <c r="D88" s="49"/>
      <c r="E88" s="49"/>
      <c r="F88" s="90" t="s">
        <v>235</v>
      </c>
      <c r="G88" s="126">
        <f>IF(OR(B29="x",B24="x",B32="x",B38="x"),O19*G18+O44+IF(B29="x",O30*G30*G19,0),"")</f>
        <v>151.000756</v>
      </c>
      <c r="H88" s="59" t="s">
        <v>122</v>
      </c>
      <c r="I88" s="49"/>
      <c r="J88" s="49"/>
      <c r="K88" s="49"/>
      <c r="L88" s="49"/>
      <c r="M88" s="49"/>
      <c r="N88" s="49"/>
      <c r="O88" s="49"/>
      <c r="P88" s="49"/>
      <c r="Q88" s="49"/>
      <c r="R88" s="59"/>
      <c r="S88" s="49" t="s">
        <v>234</v>
      </c>
      <c r="T88" s="49"/>
      <c r="U88" s="49"/>
      <c r="V88" s="90" t="s">
        <v>235</v>
      </c>
      <c r="W88" s="126" t="str">
        <f>IF(OR(R29="x",R24="x",R32="x",R38="x"),AE19*W18+AE44+IF(R29="x",AE30*W30*W19,0),"")</f>
        <v/>
      </c>
      <c r="X88" s="59" t="s">
        <v>122</v>
      </c>
      <c r="Y88" s="49"/>
      <c r="Z88" s="49"/>
      <c r="AA88" s="49"/>
      <c r="AB88" s="49"/>
      <c r="AC88" s="49"/>
      <c r="AD88" s="49"/>
      <c r="AE88" s="49"/>
      <c r="AF88" s="49"/>
      <c r="AG88" s="49"/>
      <c r="AH88" s="59"/>
      <c r="AI88" s="49" t="s">
        <v>234</v>
      </c>
      <c r="AJ88" s="49"/>
      <c r="AK88" s="49"/>
      <c r="AL88" s="90" t="s">
        <v>235</v>
      </c>
      <c r="AM88" s="126" t="str">
        <f>IF(OR(AH29="x",AH24="x",AH32="x",AH38="x"),AU19*AM18+AU44+IF(AH29="x",AU30*AM30*AM19,0),"")</f>
        <v/>
      </c>
      <c r="AN88" s="59" t="s">
        <v>122</v>
      </c>
      <c r="AO88" s="49"/>
      <c r="AP88" s="49"/>
      <c r="AQ88" s="49"/>
      <c r="AR88" s="49"/>
      <c r="AS88" s="49"/>
      <c r="AT88" s="49"/>
      <c r="AU88" s="49"/>
      <c r="AV88" s="49"/>
    </row>
    <row r="89" spans="1:48" ht="15" x14ac:dyDescent="0.3">
      <c r="A89" s="49"/>
      <c r="B89" s="59"/>
      <c r="C89" s="49"/>
      <c r="D89" s="49"/>
      <c r="E89" s="49"/>
      <c r="F89" s="90"/>
      <c r="G89" s="126"/>
      <c r="H89" s="59"/>
      <c r="I89" s="49"/>
      <c r="J89" s="49"/>
      <c r="K89" s="49"/>
      <c r="L89" s="49"/>
      <c r="M89" s="49"/>
      <c r="N89" s="49"/>
      <c r="O89" s="49"/>
      <c r="P89" s="49"/>
      <c r="Q89" s="49"/>
      <c r="R89" s="59"/>
      <c r="S89" s="49"/>
      <c r="T89" s="49"/>
      <c r="U89" s="49"/>
      <c r="V89" s="90"/>
      <c r="W89" s="126"/>
      <c r="X89" s="59"/>
      <c r="Y89" s="49"/>
      <c r="Z89" s="49"/>
      <c r="AA89" s="49"/>
      <c r="AB89" s="49"/>
      <c r="AC89" s="49"/>
      <c r="AD89" s="49"/>
      <c r="AE89" s="49"/>
      <c r="AF89" s="49"/>
      <c r="AG89" s="49"/>
      <c r="AH89" s="59"/>
      <c r="AI89" s="49"/>
      <c r="AJ89" s="49"/>
      <c r="AK89" s="49"/>
      <c r="AL89" s="90"/>
      <c r="AM89" s="126"/>
      <c r="AN89" s="59"/>
      <c r="AO89" s="49"/>
      <c r="AP89" s="49"/>
      <c r="AQ89" s="49"/>
      <c r="AR89" s="49"/>
      <c r="AS89" s="49"/>
      <c r="AT89" s="49"/>
      <c r="AU89" s="49"/>
      <c r="AV89" s="49"/>
    </row>
    <row r="90" spans="1:48" x14ac:dyDescent="0.3">
      <c r="A90" s="49"/>
      <c r="B90" s="59"/>
      <c r="C90" s="59"/>
      <c r="D90" s="59"/>
      <c r="E90" s="59"/>
      <c r="F90" s="59"/>
      <c r="G90" s="59"/>
      <c r="H90" s="59"/>
      <c r="I90" s="49"/>
      <c r="J90" s="49"/>
      <c r="K90" s="49"/>
      <c r="L90" s="49"/>
      <c r="M90" s="49"/>
      <c r="N90" s="49"/>
      <c r="O90" s="49"/>
      <c r="P90" s="49"/>
      <c r="Q90" s="49"/>
      <c r="R90" s="59"/>
      <c r="S90" s="59"/>
      <c r="T90" s="59"/>
      <c r="U90" s="59"/>
      <c r="V90" s="59"/>
      <c r="W90" s="59"/>
      <c r="X90" s="59"/>
      <c r="Y90" s="49"/>
      <c r="Z90" s="49"/>
      <c r="AA90" s="49"/>
      <c r="AB90" s="49"/>
      <c r="AC90" s="49"/>
      <c r="AD90" s="49"/>
      <c r="AE90" s="49"/>
      <c r="AF90" s="49"/>
      <c r="AG90" s="49"/>
      <c r="AH90" s="59"/>
      <c r="AI90" s="59"/>
      <c r="AJ90" s="59"/>
      <c r="AK90" s="59"/>
      <c r="AL90" s="59"/>
      <c r="AM90" s="59"/>
      <c r="AN90" s="59"/>
      <c r="AO90" s="49"/>
      <c r="AP90" s="49"/>
      <c r="AQ90" s="49"/>
      <c r="AR90" s="49"/>
      <c r="AS90" s="49"/>
      <c r="AT90" s="49"/>
      <c r="AU90" s="49"/>
      <c r="AV90" s="49"/>
    </row>
    <row r="91" spans="1:48" x14ac:dyDescent="0.3">
      <c r="A91" s="49"/>
      <c r="B91" s="125" t="s">
        <v>236</v>
      </c>
      <c r="C91" s="34"/>
      <c r="D91" s="49"/>
      <c r="E91" s="49"/>
      <c r="F91" s="49"/>
      <c r="G91" s="49"/>
      <c r="H91" s="49"/>
      <c r="I91" s="49"/>
      <c r="J91" s="49"/>
      <c r="K91" s="49"/>
      <c r="L91" s="49"/>
      <c r="M91" s="49"/>
      <c r="N91" s="49"/>
      <c r="O91" s="49"/>
      <c r="P91" s="49"/>
      <c r="Q91" s="49"/>
      <c r="R91" s="125" t="s">
        <v>237</v>
      </c>
      <c r="S91" s="34"/>
      <c r="T91" s="49"/>
      <c r="U91" s="49"/>
      <c r="V91" s="49"/>
      <c r="W91" s="49"/>
      <c r="X91" s="49"/>
      <c r="Y91" s="49"/>
      <c r="Z91" s="49"/>
      <c r="AA91" s="49"/>
      <c r="AB91" s="49"/>
      <c r="AC91" s="49"/>
      <c r="AD91" s="49"/>
      <c r="AE91" s="49"/>
      <c r="AF91" s="49"/>
      <c r="AG91" s="49"/>
      <c r="AH91" s="125" t="s">
        <v>238</v>
      </c>
      <c r="AI91" s="34"/>
      <c r="AJ91" s="49"/>
      <c r="AK91" s="49"/>
      <c r="AL91" s="49"/>
      <c r="AM91" s="49"/>
      <c r="AN91" s="49"/>
      <c r="AO91" s="49"/>
      <c r="AP91" s="49"/>
      <c r="AQ91" s="49"/>
      <c r="AR91" s="49"/>
      <c r="AS91" s="49"/>
      <c r="AT91" s="49"/>
      <c r="AU91" s="49"/>
      <c r="AV91" s="49"/>
    </row>
    <row r="92" spans="1:48" x14ac:dyDescent="0.3">
      <c r="A92" s="49"/>
      <c r="B92" s="49" t="s">
        <v>79</v>
      </c>
      <c r="C92" s="49"/>
      <c r="D92" s="36">
        <v>1</v>
      </c>
      <c r="E92" s="36">
        <v>2</v>
      </c>
      <c r="F92" s="36">
        <v>3</v>
      </c>
      <c r="G92" s="36">
        <v>4</v>
      </c>
      <c r="H92" s="36">
        <v>5</v>
      </c>
      <c r="I92" s="36">
        <v>6</v>
      </c>
      <c r="J92" s="36">
        <v>7</v>
      </c>
      <c r="K92" s="36">
        <v>8</v>
      </c>
      <c r="L92" s="36">
        <v>9</v>
      </c>
      <c r="M92" s="36">
        <v>10</v>
      </c>
      <c r="N92" s="36">
        <v>11</v>
      </c>
      <c r="O92" s="36">
        <v>12</v>
      </c>
      <c r="P92" s="37" t="s">
        <v>80</v>
      </c>
      <c r="Q92" s="49"/>
      <c r="R92" s="49" t="s">
        <v>79</v>
      </c>
      <c r="S92" s="49"/>
      <c r="T92" s="36">
        <v>1</v>
      </c>
      <c r="U92" s="36">
        <v>2</v>
      </c>
      <c r="V92" s="36">
        <v>3</v>
      </c>
      <c r="W92" s="36">
        <v>4</v>
      </c>
      <c r="X92" s="36">
        <v>5</v>
      </c>
      <c r="Y92" s="36">
        <v>6</v>
      </c>
      <c r="Z92" s="36">
        <v>7</v>
      </c>
      <c r="AA92" s="36">
        <v>8</v>
      </c>
      <c r="AB92" s="36">
        <v>9</v>
      </c>
      <c r="AC92" s="36">
        <v>10</v>
      </c>
      <c r="AD92" s="36">
        <v>11</v>
      </c>
      <c r="AE92" s="36">
        <v>12</v>
      </c>
      <c r="AF92" s="37" t="s">
        <v>80</v>
      </c>
      <c r="AG92" s="49"/>
      <c r="AH92" s="49" t="s">
        <v>79</v>
      </c>
      <c r="AI92" s="49"/>
      <c r="AJ92" s="36">
        <v>1</v>
      </c>
      <c r="AK92" s="36">
        <v>2</v>
      </c>
      <c r="AL92" s="36">
        <v>3</v>
      </c>
      <c r="AM92" s="36">
        <v>4</v>
      </c>
      <c r="AN92" s="36">
        <v>5</v>
      </c>
      <c r="AO92" s="36">
        <v>6</v>
      </c>
      <c r="AP92" s="36">
        <v>7</v>
      </c>
      <c r="AQ92" s="36">
        <v>8</v>
      </c>
      <c r="AR92" s="36">
        <v>9</v>
      </c>
      <c r="AS92" s="36">
        <v>10</v>
      </c>
      <c r="AT92" s="36">
        <v>11</v>
      </c>
      <c r="AU92" s="36">
        <v>12</v>
      </c>
      <c r="AV92" s="37" t="s">
        <v>80</v>
      </c>
    </row>
    <row r="93" spans="1:48" x14ac:dyDescent="0.3">
      <c r="A93" s="49"/>
      <c r="B93" s="49" t="s">
        <v>239</v>
      </c>
      <c r="C93" s="131"/>
      <c r="D93" s="132">
        <f>IF(AND(ISNUMBER(G85),ISNUMBER(G86),ISNUMBER(G87),ISNUMBER($O$11)),$O9-(G86*($O9-$O$11)+G87*$O$12*COS(2*PI()*(D92-$O$13-G85)/12))/G88,"")</f>
        <v>9.0168816872204367</v>
      </c>
      <c r="E93" s="132">
        <f>IF(AND(ISNUMBER(G85),ISNUMBER(G86),ISNUMBER(G87),ISNUMBER($O$11)),$O9-(G86*($O9-$O$11)+G87*$O$12*COS(2*PI()*(E92-$O$13-G85)/12))/G88,"")</f>
        <v>8.5636790169251515</v>
      </c>
      <c r="F93" s="132">
        <f>IF(AND(ISNUMBER(G85),ISNUMBER(G86),ISNUMBER(G87),ISNUMBER($O$11)),$O9-(G86*($O9-$O$11)+G87*$O$12*COS(2*PI()*(F92-$O$13-G85)/12))/G88,"")</f>
        <v>9.0710689854001139</v>
      </c>
      <c r="G93" s="132">
        <f>IF(AND(ISNUMBER(G85),ISNUMBER(G86),ISNUMBER(G87),ISNUMBER($O$11)),$O9-(G86*($O9-$O$11)+G87*$O$12*COS(2*PI()*(G92-$O$13-G85)/12))/G88,"")</f>
        <v>10.40309686034481</v>
      </c>
      <c r="H93" s="132">
        <f>IF(AND(ISNUMBER(G85),ISNUMBER(G86),ISNUMBER(G87),ISNUMBER($O$11)),$O9-(G86*($O9-$O$11)+G87*$O$12*COS(2*PI()*(H92-$O$13-G85)/12))/G88,"")</f>
        <v>12.202846848372063</v>
      </c>
      <c r="I93" s="132">
        <f>IF(AND(ISNUMBER(G85),ISNUMBER(G86),ISNUMBER(G87),ISNUMBER($O$11)),$O9-(G86*($O9-$O$11)+G87*$O$12*COS(2*PI()*(I92-$O$13-G85)/12))/G88,"")</f>
        <v>13.988077393612048</v>
      </c>
      <c r="J93" s="132">
        <f>IF(AND(ISNUMBER(G85),ISNUMBER(G86),ISNUMBER(G87),ISNUMBER($O$11)),$O9-(G86*($O9-$O$11)+G87*$O$12*COS(2*PI()*(J92-$O$13-G85)/12))/G88,"")</f>
        <v>15.280437413164339</v>
      </c>
      <c r="K93" s="132">
        <f>IF(AND(ISNUMBER(G85),ISNUMBER(G86),ISNUMBER(G87),ISNUMBER($O$11)),$O9-(G86*($O9-$O$11)+G87*$O$12*COS(2*PI()*(K92-$O$13-G85)/12))/G88,"")</f>
        <v>15.733640083459626</v>
      </c>
      <c r="L93" s="132">
        <f>IF(AND(ISNUMBER(G85),ISNUMBER(G86),ISNUMBER(G87),ISNUMBER($O$11)),$O9-(G86*($O9-$O$11)+G87*$O$12*COS(2*PI()*(L92-$O$13-G85)/12))/G88,"")</f>
        <v>15.226250114984662</v>
      </c>
      <c r="M93" s="132">
        <f>IF(AND(ISNUMBER(G85),ISNUMBER(G86),ISNUMBER(G87),ISNUMBER($O$11)),$O9-(G86*($O9-$O$11)+G87*$O$12*COS(2*PI()*(M92-$O$13-G85)/12))/G88,"")</f>
        <v>13.894222240039964</v>
      </c>
      <c r="N93" s="132">
        <f>IF(AND(ISNUMBER(G85),ISNUMBER(G86),ISNUMBER(G87),ISNUMBER($O$11)),$O9-(G86*($O9-$O$11)+G87*$O$12*COS(2*PI()*(N92-$O$13-G85)/12))/G88,"")</f>
        <v>12.094472252012711</v>
      </c>
      <c r="O93" s="132">
        <f>IF(AND(ISNUMBER(G85),ISNUMBER(G86),ISNUMBER(G87),ISNUMBER($O$11)),$O9-(G86*($O9-$O$11)+G87*$O$12*COS(2*PI()*(O92-$O$13-G85)/12))/G88,"")</f>
        <v>10.309241706772726</v>
      </c>
      <c r="P93" s="132">
        <f>IF(ISNUMBER(D93),AVERAGE(D93:O93),"")</f>
        <v>12.14865955019239</v>
      </c>
      <c r="Q93" s="49"/>
      <c r="R93" s="49" t="s">
        <v>239</v>
      </c>
      <c r="S93" s="34"/>
      <c r="T93" s="132" t="str">
        <f>IF(AND(ISNUMBER(W85),ISNUMBER(W86),ISNUMBER(W87),ISNUMBER($O$11)),$O9-(W86*($O9-$O$11)+W87*$O$12*COS(2*PI()*(T92-$O$13-W85)/12))/W88,"")</f>
        <v/>
      </c>
      <c r="U93" s="132" t="str">
        <f>IF(AND(ISNUMBER(W85),ISNUMBER(W86),ISNUMBER(W87),ISNUMBER($O$11)),$O9-(W86*($O9-$O$11)+W87*$O$12*COS(2*PI()*(U92-$O$13-W85)/12))/W88,"")</f>
        <v/>
      </c>
      <c r="V93" s="132" t="str">
        <f>IF(AND(ISNUMBER(W85),ISNUMBER(W86),ISNUMBER(W87),ISNUMBER($O$11)),$O9-(W86*($O9-$O$11)+W87*$O$12*COS(2*PI()*(V92-$O$13-W85)/12))/W88,"")</f>
        <v/>
      </c>
      <c r="W93" s="132" t="str">
        <f>IF(AND(ISNUMBER(W85),ISNUMBER(W86),ISNUMBER(W87),ISNUMBER($O$11)),$O9-(W86*($O9-$O$11)+W87*$O$12*COS(2*PI()*(W92-$O$13-W85)/12))/W88,"")</f>
        <v/>
      </c>
      <c r="X93" s="132" t="str">
        <f>IF(AND(ISNUMBER(W85),ISNUMBER(W86),ISNUMBER(W87),ISNUMBER($O$11)),$O9-(W86*($O9-$O$11)+W87*$O$12*COS(2*PI()*(X92-$O$13-W85)/12))/W88,"")</f>
        <v/>
      </c>
      <c r="Y93" s="132" t="str">
        <f>IF(AND(ISNUMBER(W85),ISNUMBER(W86),ISNUMBER(W87),ISNUMBER($O$11)),$O9-(W86*($O9-$O$11)+W87*$O$12*COS(2*PI()*(Y92-$O$13-W85)/12))/W88,"")</f>
        <v/>
      </c>
      <c r="Z93" s="132" t="str">
        <f>IF(AND(ISNUMBER(W85),ISNUMBER(W86),ISNUMBER(W87),ISNUMBER($O$11)),$O9-(W86*($O9-$O$11)+W87*$O$12*COS(2*PI()*(Z92-$O$13-W85)/12))/W88,"")</f>
        <v/>
      </c>
      <c r="AA93" s="132" t="str">
        <f>IF(AND(ISNUMBER(W85),ISNUMBER(W86),ISNUMBER(W87),ISNUMBER($O$11)),$O9-(W86*($O9-$O$11)+W87*$O$12*COS(2*PI()*(AA92-$O$13-W85)/12))/W88,"")</f>
        <v/>
      </c>
      <c r="AB93" s="132" t="str">
        <f>IF(AND(ISNUMBER(W85),ISNUMBER(W86),ISNUMBER(W87),ISNUMBER($O$11)),$O9-(W86*($O9-$O$11)+W87*$O$12*COS(2*PI()*(AB92-$O$13-W85)/12))/W88,"")</f>
        <v/>
      </c>
      <c r="AC93" s="132" t="str">
        <f>IF(AND(ISNUMBER(W85),ISNUMBER(W86),ISNUMBER(W87),ISNUMBER($O$11)),$O9-(W86*($O9-$O$11)+W87*$O$12*COS(2*PI()*(AC92-$O$13-W85)/12))/W88,"")</f>
        <v/>
      </c>
      <c r="AD93" s="132" t="str">
        <f>IF(AND(ISNUMBER(W85),ISNUMBER(W86),ISNUMBER(W87),ISNUMBER($O$11)),$O9-(W86*($O9-$O$11)+W87*$O$12*COS(2*PI()*(AD92-$O$13-W85)/12))/W88,"")</f>
        <v/>
      </c>
      <c r="AE93" s="132" t="str">
        <f>IF(AND(ISNUMBER(W85),ISNUMBER(W86),ISNUMBER(W87),ISNUMBER($O$11)),$O9-(W86*($O9-$O$11)+W87*$O$12*COS(2*PI()*(AE92-$O$13-W85)/12))/W88,"")</f>
        <v/>
      </c>
      <c r="AF93" s="132" t="str">
        <f>IF(ISNUMBER(T93),AVERAGE(T93:AE93),"")</f>
        <v/>
      </c>
      <c r="AG93" s="49"/>
      <c r="AH93" s="49" t="s">
        <v>239</v>
      </c>
      <c r="AI93" s="34"/>
      <c r="AJ93" s="132" t="str">
        <f>IF(AND(ISNUMBER(AM85),ISNUMBER(AM86),ISNUMBER(AM87),ISNUMBER($O$11)),$O9-(AM86*($O9-$O$11)+AM87*$O$12*COS(2*PI()*(AJ92-$O$13-AM85)/12))/AM88,"")</f>
        <v/>
      </c>
      <c r="AK93" s="132" t="str">
        <f>IF(AND(ISNUMBER(AM85),ISNUMBER(AM86),ISNUMBER(AM87),ISNUMBER($O$11)),$O9-(AM86*($O9-$O$11)+AM87*$O$12*COS(2*PI()*(AK92-$O$13-AM85)/12))/AM88,"")</f>
        <v/>
      </c>
      <c r="AL93" s="132" t="str">
        <f>IF(AND(ISNUMBER(AM85),ISNUMBER(AM86),ISNUMBER(AM87),ISNUMBER($O$11)),$O9-(AM86*($O9-$O$11)+AM87*$O$12*COS(2*PI()*(AL92-$O$13-AM85)/12))/AM88,"")</f>
        <v/>
      </c>
      <c r="AM93" s="132" t="str">
        <f>IF(AND(ISNUMBER(AM85),ISNUMBER(AM86),ISNUMBER(AM87),ISNUMBER($O$11)),$O9-(AM86*($O9-$O$11)+AM87*$O$12*COS(2*PI()*(AM92-$O$13-AM85)/12))/AM88,"")</f>
        <v/>
      </c>
      <c r="AN93" s="132" t="str">
        <f>IF(AND(ISNUMBER(AM85),ISNUMBER(AM86),ISNUMBER(AM87),ISNUMBER($O$11)),$O9-(AM86*($O9-$O$11)+AM87*$O$12*COS(2*PI()*(AN92-$O$13-AM85)/12))/AM88,"")</f>
        <v/>
      </c>
      <c r="AO93" s="132" t="str">
        <f>IF(AND(ISNUMBER(AM85),ISNUMBER(AM86),ISNUMBER(AM87),ISNUMBER($O$11)),$O9-(AM86*($O9-$O$11)+AM87*$O$12*COS(2*PI()*(AO92-$O$13-AM85)/12))/AM88,"")</f>
        <v/>
      </c>
      <c r="AP93" s="132" t="str">
        <f>IF(AND(ISNUMBER(AM85),ISNUMBER(AM86),ISNUMBER(AM87),ISNUMBER($O$11)),$O9-(AM86*($O9-$O$11)+AM87*$O$12*COS(2*PI()*(AP92-$O$13-AM85)/12))/AM88,"")</f>
        <v/>
      </c>
      <c r="AQ93" s="132" t="str">
        <f>IF(AND(ISNUMBER(AM85),ISNUMBER(AM86),ISNUMBER(AM87),ISNUMBER($O$11)),$O9-(AM86*($O9-$O$11)+AM87*$O$12*COS(2*PI()*(AQ92-$O$13-AM85)/12))/AM88,"")</f>
        <v/>
      </c>
      <c r="AR93" s="132" t="str">
        <f>IF(AND(ISNUMBER(AM85),ISNUMBER(AM86),ISNUMBER(AM87),ISNUMBER($O$11)),$O9-(AM86*($O9-$O$11)+AM87*$O$12*COS(2*PI()*(AR92-$O$13-AM85)/12))/AM88,"")</f>
        <v/>
      </c>
      <c r="AS93" s="132" t="str">
        <f>IF(AND(ISNUMBER(AM85),ISNUMBER(AM86),ISNUMBER(AM87),ISNUMBER($O$11)),$O9-(AM86*($O9-$O$11)+AM87*$O$12*COS(2*PI()*(AS92-$O$13-AM85)/12))/AM88,"")</f>
        <v/>
      </c>
      <c r="AT93" s="132" t="str">
        <f>IF(AND(ISNUMBER(AM85),ISNUMBER(AM86),ISNUMBER(AM87),ISNUMBER($O$11)),$O9-(AM86*($O9-$O$11)+AM87*$O$12*COS(2*PI()*(AT92-$O$13-AM85)/12))/AM88,"")</f>
        <v/>
      </c>
      <c r="AU93" s="132" t="str">
        <f>IF(AND(ISNUMBER(AM85),ISNUMBER(AM86),ISNUMBER(AM87),ISNUMBER($O$11)),$O9-(AM86*($O9-$O$11)+AM87*$O$12*COS(2*PI()*(AU92-$O$13-AM85)/12))/AM88,"")</f>
        <v/>
      </c>
      <c r="AV93" s="132" t="str">
        <f>IF(ISNUMBER(AJ93),AVERAGE(AJ93:AU93),"")</f>
        <v/>
      </c>
    </row>
    <row r="94" spans="1:48" x14ac:dyDescent="0.3">
      <c r="A94" s="49"/>
      <c r="B94" s="49" t="s">
        <v>240</v>
      </c>
      <c r="C94" s="131"/>
      <c r="D94" s="132">
        <f>IF(AND(ISNUMBER(G85),ISNUMBER(G86),ISNUMBER(G87),ISNUMBER($O$11)),$O10-(G86*($O10-$O$11)+G87*$O$12*COS(2*PI()*(D92-$O$13-G85)/12))/G88,"")</f>
        <v>9.6249580649396886</v>
      </c>
      <c r="E94" s="132">
        <f>IF(AND(ISNUMBER(G85),ISNUMBER(G86),ISNUMBER(G87),ISNUMBER($O$11)),$O10-(G86*($O10-$O$11)+G87*$O$12*COS(2*PI()*(E92-$O$13-G85)/12))/G88,"")</f>
        <v>9.1717553946443999</v>
      </c>
      <c r="F94" s="132">
        <f>IF(AND(ISNUMBER(G85),ISNUMBER(G86),ISNUMBER(G87),ISNUMBER($O$11)),$O10-(G86*($O10-$O$11)+G87*$O$12*COS(2*PI()*(F92-$O$13-G85)/12))/G88,"")</f>
        <v>9.679145363119364</v>
      </c>
      <c r="G94" s="132">
        <f>IF(AND(ISNUMBER(G85),ISNUMBER(G86),ISNUMBER(G87),ISNUMBER($O$11)),$O10-(G86*($O10-$O$11)+G87*$O$12*COS(2*PI()*(G92-$O$13-G85)/12))/G88,"")</f>
        <v>11.011173238064062</v>
      </c>
      <c r="H94" s="132">
        <f>IF(AND(ISNUMBER(G85),ISNUMBER(G86),ISNUMBER(G87),ISNUMBER($O$11)),$O10-(G86*($O10-$O$11)+G87*$O$12*COS(2*PI()*(H92-$O$13-G85)/12))/G88,"")</f>
        <v>12.810923226091314</v>
      </c>
      <c r="I94" s="132">
        <f>IF(AND(ISNUMBER(G85),ISNUMBER(G86),ISNUMBER(G87),ISNUMBER($O$11)),$O10-(G86*($O10-$O$11)+G87*$O$12*COS(2*PI()*(I92-$O$13-G85)/12))/G88,"")</f>
        <v>14.5961537713313</v>
      </c>
      <c r="J94" s="132">
        <f>IF(AND(ISNUMBER(G85),ISNUMBER(G86),ISNUMBER(G87),ISNUMBER($O$11)),$O10-(G86*($O10-$O$11)+G87*$O$12*COS(2*PI()*(J92-$O$13-G85)/12))/G88,"")</f>
        <v>15.888513790883589</v>
      </c>
      <c r="K94" s="132">
        <f>IF(AND(ISNUMBER(G85),ISNUMBER(G86),ISNUMBER(G87),ISNUMBER($O$11)),$O10-(G86*($O10-$O$11)+G87*$O$12*COS(2*PI()*(K92-$O$13-G85)/12))/G88,"")</f>
        <v>16.341716461178876</v>
      </c>
      <c r="L94" s="132">
        <f>IF(AND(ISNUMBER(G85),ISNUMBER(G86),ISNUMBER(G87),ISNUMBER($O$11)),$O10-(G86*($O10-$O$11)+G87*$O$12*COS(2*PI()*(L92-$O$13-G85)/12))/G88,"")</f>
        <v>15.834326492703912</v>
      </c>
      <c r="M94" s="132">
        <f>IF(AND(ISNUMBER(G85),ISNUMBER(G86),ISNUMBER(G87),ISNUMBER($O$11)),$O10-(G86*($O10-$O$11)+G87*$O$12*COS(2*PI()*(M92-$O$13-G85)/12))/G88,"")</f>
        <v>14.502298617759214</v>
      </c>
      <c r="N94" s="132">
        <f>IF(AND(ISNUMBER(G85),ISNUMBER(G86),ISNUMBER(G87),ISNUMBER($O$11)),$O10-(G86*($O10-$O$11)+G87*$O$12*COS(2*PI()*(N92-$O$13-G85)/12))/G88,"")</f>
        <v>12.702548629731963</v>
      </c>
      <c r="O94" s="132">
        <f>IF(AND(ISNUMBER(G85),ISNUMBER(G86),ISNUMBER(G87),ISNUMBER($O$11)),$O10-(G86*($O10-$O$11)+G87*$O$12*COS(2*PI()*(O92-$O$13-G85)/12))/G88,"")</f>
        <v>10.917318084491978</v>
      </c>
      <c r="P94" s="132">
        <f>IF(ISNUMBER(D94),AVERAGE(D94:O94),"")</f>
        <v>12.756735927911636</v>
      </c>
      <c r="Q94" s="49"/>
      <c r="R94" s="49" t="s">
        <v>240</v>
      </c>
      <c r="S94" s="34"/>
      <c r="T94" s="132" t="str">
        <f>IF(AND(ISNUMBER(W85),ISNUMBER(W86),ISNUMBER(W87),ISNUMBER($O$11)),$O10-(W86*($O10-$O$11)+W87*$O$12*COS(2*PI()*(T92-$O$13-W85)/12))/W88,"")</f>
        <v/>
      </c>
      <c r="U94" s="132" t="str">
        <f>IF(AND(ISNUMBER(W85),ISNUMBER(W86),ISNUMBER(W87),ISNUMBER($O$11)),$O10-(W86*($O10-$O$11)+W87*$O$12*COS(2*PI()*(U92-$O$13-W85)/12))/W88,"")</f>
        <v/>
      </c>
      <c r="V94" s="132" t="str">
        <f>IF(AND(ISNUMBER(W85),ISNUMBER(W86),ISNUMBER(W87),ISNUMBER($O$11)),$O10-(W86*($O10-$O$11)+W87*$O$12*COS(2*PI()*(V92-$O$13-W85)/12))/W88,"")</f>
        <v/>
      </c>
      <c r="W94" s="132" t="str">
        <f>IF(AND(ISNUMBER(W85),ISNUMBER(W86),ISNUMBER(W87),ISNUMBER($O$11)),$O10-(W86*($O10-$O$11)+W87*$O$12*COS(2*PI()*(W92-$O$13-W85)/12))/W88,"")</f>
        <v/>
      </c>
      <c r="X94" s="132" t="str">
        <f>IF(AND(ISNUMBER(W85),ISNUMBER(W86),ISNUMBER(W87),ISNUMBER($O$11)),$O10-(W86*($O10-$O$11)+W87*$O$12*COS(2*PI()*(X92-$O$13-W85)/12))/W88,"")</f>
        <v/>
      </c>
      <c r="Y94" s="132" t="str">
        <f>IF(AND(ISNUMBER(W85),ISNUMBER(W86),ISNUMBER(W87),ISNUMBER($O$11)),$O10-(W86*($O10-$O$11)+W87*$O$12*COS(2*PI()*(Y92-$O$13-W85)/12))/W88,"")</f>
        <v/>
      </c>
      <c r="Z94" s="132" t="str">
        <f>IF(AND(ISNUMBER(W85),ISNUMBER(W86),ISNUMBER(W87),ISNUMBER($O$11)),$O10-(W86*($O10-$O$11)+W87*$O$12*COS(2*PI()*(Z92-$O$13-W85)/12))/W88,"")</f>
        <v/>
      </c>
      <c r="AA94" s="132" t="str">
        <f>IF(AND(ISNUMBER(W85),ISNUMBER(W86),ISNUMBER(W87),ISNUMBER($O$11)),$O10-(W86*($O10-$O$11)+W87*$O$12*COS(2*PI()*(AA92-$O$13-W85)/12))/W88,"")</f>
        <v/>
      </c>
      <c r="AB94" s="132" t="str">
        <f>IF(AND(ISNUMBER(W85),ISNUMBER(W86),ISNUMBER(W87),ISNUMBER($O$11)),$O10-(W86*($O10-$O$11)+W87*$O$12*COS(2*PI()*(AB92-$O$13-W85)/12))/W88,"")</f>
        <v/>
      </c>
      <c r="AC94" s="132" t="str">
        <f>IF(AND(ISNUMBER(W85),ISNUMBER(W86),ISNUMBER(W87),ISNUMBER($O$11)),$O10-(W86*($O10-$O$11)+W87*$O$12*COS(2*PI()*(AC92-$O$13-W85)/12))/W88,"")</f>
        <v/>
      </c>
      <c r="AD94" s="132" t="str">
        <f>IF(AND(ISNUMBER(W85),ISNUMBER(W86),ISNUMBER(W87),ISNUMBER($O$11)),$O10-(W86*($O10-$O$11)+W87*$O$12*COS(2*PI()*(AD92-$O$13-W85)/12))/W88,"")</f>
        <v/>
      </c>
      <c r="AE94" s="132" t="str">
        <f>IF(AND(ISNUMBER(W85),ISNUMBER(W86),ISNUMBER(W87),ISNUMBER($O$11)),$O10-(W86*($O10-$O$11)+W87*$O$12*COS(2*PI()*(AE92-$O$13-W85)/12))/W88,"")</f>
        <v/>
      </c>
      <c r="AF94" s="132" t="str">
        <f>IF(ISNUMBER(T94),AVERAGE(T94:AE94),"")</f>
        <v/>
      </c>
      <c r="AG94" s="49"/>
      <c r="AH94" s="49" t="s">
        <v>240</v>
      </c>
      <c r="AI94" s="34"/>
      <c r="AJ94" s="132" t="str">
        <f>IF(AND(ISNUMBER(AM85),ISNUMBER(AM86),ISNUMBER(AM87),ISNUMBER($O$11)),$O10-(AM86*($O10-$O$11)+AM87*$O$12*COS(2*PI()*(AJ92-$O$13-AM85)/12))/AM88,"")</f>
        <v/>
      </c>
      <c r="AK94" s="132" t="str">
        <f>IF(AND(ISNUMBER(AM85),ISNUMBER(AM86),ISNUMBER(AM87),ISNUMBER($O$11)),$O10-(AM86*($O10-$O$11)+AM87*$O$12*COS(2*PI()*(AK92-$O$13-AM85)/12))/AM88,"")</f>
        <v/>
      </c>
      <c r="AL94" s="132" t="str">
        <f>IF(AND(ISNUMBER(AM85),ISNUMBER(AM86),ISNUMBER(AM87),ISNUMBER($O$11)),$O10-(AM86*($O10-$O$11)+AM87*$O$12*COS(2*PI()*(AL92-$O$13-AM85)/12))/AM88,"")</f>
        <v/>
      </c>
      <c r="AM94" s="132" t="str">
        <f>IF(AND(ISNUMBER(AM85),ISNUMBER(AM86),ISNUMBER(AM87),ISNUMBER($O$11)),$O10-(AM86*($O10-$O$11)+AM87*$O$12*COS(2*PI()*(AM92-$O$13-AM85)/12))/AM88,"")</f>
        <v/>
      </c>
      <c r="AN94" s="132" t="str">
        <f>IF(AND(ISNUMBER(AM85),ISNUMBER(AM86),ISNUMBER(AM87),ISNUMBER($O$11)),$O10-(AM86*($O10-$O$11)+AM87*$O$12*COS(2*PI()*(AN92-$O$13-AM85)/12))/AM88,"")</f>
        <v/>
      </c>
      <c r="AO94" s="132" t="str">
        <f>IF(AND(ISNUMBER(AM85),ISNUMBER(AM86),ISNUMBER(AM87),ISNUMBER($O$11)),$O10-(AM86*($O10-$O$11)+AM87*$O$12*COS(2*PI()*(AO92-$O$13-AM85)/12))/AM88,"")</f>
        <v/>
      </c>
      <c r="AP94" s="132" t="str">
        <f>IF(AND(ISNUMBER(AM85),ISNUMBER(AM86),ISNUMBER(AM87),ISNUMBER($O$11)),$O10-(AM86*($O10-$O$11)+AM87*$O$12*COS(2*PI()*(AP92-$O$13-AM85)/12))/AM88,"")</f>
        <v/>
      </c>
      <c r="AQ94" s="132" t="str">
        <f>IF(AND(ISNUMBER(AM85),ISNUMBER(AM86),ISNUMBER(AM87),ISNUMBER($O$11)),$O10-(AM86*($O10-$O$11)+AM87*$O$12*COS(2*PI()*(AQ92-$O$13-AM85)/12))/AM88,"")</f>
        <v/>
      </c>
      <c r="AR94" s="132" t="str">
        <f>IF(AND(ISNUMBER(AM85),ISNUMBER(AM86),ISNUMBER(AM87),ISNUMBER($O$11)),$O10-(AM86*($O10-$O$11)+AM87*$O$12*COS(2*PI()*(AR92-$O$13-AM85)/12))/AM88,"")</f>
        <v/>
      </c>
      <c r="AS94" s="132" t="str">
        <f>IF(AND(ISNUMBER(AM85),ISNUMBER(AM86),ISNUMBER(AM87),ISNUMBER($O$11)),$O10-(AM86*($O10-$O$11)+AM87*$O$12*COS(2*PI()*(AS92-$O$13-AM85)/12))/AM88,"")</f>
        <v/>
      </c>
      <c r="AT94" s="132" t="str">
        <f>IF(AND(ISNUMBER(AM85),ISNUMBER(AM86),ISNUMBER(AM87),ISNUMBER($O$11)),$O10-(AM86*($O10-$O$11)+AM87*$O$12*COS(2*PI()*(AT92-$O$13-AM85)/12))/AM88,"")</f>
        <v/>
      </c>
      <c r="AU94" s="132" t="str">
        <f>IF(AND(ISNUMBER(AM85),ISNUMBER(AM86),ISNUMBER(AM87),ISNUMBER($O$11)),$O10-(AM86*($O10-$O$11)+AM87*$O$12*COS(2*PI()*(AU92-$O$13-AM85)/12))/AM88,"")</f>
        <v/>
      </c>
      <c r="AV94" s="132" t="str">
        <f>IF(ISNUMBER(AJ94),AVERAGE(AJ94:AU94),"")</f>
        <v/>
      </c>
    </row>
    <row r="95" spans="1:48" ht="12.75" customHeight="1" x14ac:dyDescent="0.3">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row>
    <row r="96" spans="1:48" x14ac:dyDescent="0.3">
      <c r="A96" s="49"/>
      <c r="B96" s="59"/>
      <c r="C96" s="133"/>
      <c r="D96" s="59"/>
      <c r="E96" s="59"/>
      <c r="F96" s="59"/>
      <c r="G96" s="59"/>
      <c r="H96" s="59"/>
      <c r="I96" s="49"/>
      <c r="J96" s="49"/>
      <c r="K96" s="49"/>
      <c r="L96" s="49"/>
      <c r="M96" s="49"/>
      <c r="N96" s="49"/>
      <c r="O96" s="49"/>
      <c r="P96" s="49"/>
      <c r="Q96" s="49"/>
      <c r="R96" s="59"/>
      <c r="S96" s="133"/>
      <c r="T96" s="59"/>
      <c r="U96" s="59"/>
      <c r="V96" s="59"/>
      <c r="W96" s="59"/>
      <c r="X96" s="59"/>
      <c r="Y96" s="49"/>
      <c r="Z96" s="49"/>
      <c r="AA96" s="49"/>
      <c r="AB96" s="49"/>
      <c r="AC96" s="49"/>
      <c r="AD96" s="49"/>
      <c r="AE96" s="49"/>
      <c r="AF96" s="49"/>
      <c r="AG96" s="49"/>
      <c r="AH96" s="59"/>
      <c r="AI96" s="133"/>
      <c r="AJ96" s="59"/>
      <c r="AK96" s="59"/>
      <c r="AL96" s="59"/>
      <c r="AM96" s="59"/>
      <c r="AN96" s="59"/>
      <c r="AO96" s="49"/>
      <c r="AP96" s="49"/>
      <c r="AQ96" s="49"/>
      <c r="AR96" s="49"/>
      <c r="AS96" s="49"/>
      <c r="AT96" s="49"/>
      <c r="AU96" s="49"/>
      <c r="AV96" s="49"/>
    </row>
    <row r="97" spans="1:49" ht="15.6" x14ac:dyDescent="0.3">
      <c r="A97" s="49"/>
      <c r="B97" s="50" t="s">
        <v>241</v>
      </c>
      <c r="C97" s="34"/>
      <c r="D97" s="49"/>
      <c r="E97" s="49"/>
      <c r="F97" s="49"/>
      <c r="G97" s="49"/>
      <c r="H97" s="49"/>
      <c r="I97" s="49"/>
      <c r="J97" s="49"/>
      <c r="K97" s="49"/>
      <c r="L97" s="49"/>
      <c r="M97" s="49"/>
      <c r="N97" s="49"/>
      <c r="O97" s="49"/>
      <c r="P97" s="49"/>
      <c r="Q97" s="49"/>
      <c r="R97" s="34"/>
      <c r="S97" s="34"/>
      <c r="T97" s="34"/>
      <c r="U97" s="34"/>
      <c r="V97" s="34"/>
      <c r="W97" s="34"/>
      <c r="X97" s="34"/>
      <c r="Y97" s="34"/>
      <c r="Z97" s="34"/>
      <c r="AA97" s="34"/>
      <c r="AB97" s="34"/>
      <c r="AC97" s="34"/>
      <c r="AD97" s="34"/>
      <c r="AE97" s="34"/>
      <c r="AF97" s="34"/>
      <c r="AG97" s="49"/>
      <c r="AH97" s="34"/>
      <c r="AI97" s="34"/>
      <c r="AJ97" s="34"/>
      <c r="AK97" s="34"/>
      <c r="AL97" s="34"/>
      <c r="AM97" s="34"/>
      <c r="AN97" s="34"/>
      <c r="AO97" s="34"/>
      <c r="AP97" s="34"/>
      <c r="AQ97" s="34"/>
      <c r="AR97" s="34"/>
      <c r="AS97" s="34"/>
      <c r="AT97" s="34"/>
      <c r="AU97" s="34"/>
      <c r="AV97" s="34"/>
      <c r="AW97" s="34"/>
    </row>
    <row r="98" spans="1:49" hidden="1" x14ac:dyDescent="0.3">
      <c r="A98" s="134"/>
      <c r="B98" s="135"/>
      <c r="C98" s="135" t="s">
        <v>176</v>
      </c>
      <c r="D98" s="135"/>
      <c r="E98" s="135"/>
      <c r="F98" s="135" t="s">
        <v>177</v>
      </c>
      <c r="G98" s="135">
        <f>IF(OR(ISNUMBER(G87),ISNUMBER(W87),ISNUMBER(AM87)),6/PI()*ATAN((IF(ISNUMBER(G87),G87*SIN(PI()/6*G85),0)+IF(ISNUMBER(W87),W87*SIN(PI()/6*W85),0)+IF(ISNUMBER(AM87),AM87*SIN(PI()/6*AM85)))/(IF(ISNUMBER(G87),G87*COS(PI()/6*G85),0)+IF(ISNUMBER(W87),W87*COS(PI()/6*W85),0)+IF(ISNUMBER(AM87),AM87*COS(PI()/6*AM85),0))),"")</f>
        <v>0.98896013821113216</v>
      </c>
      <c r="H98" s="135" t="s">
        <v>108</v>
      </c>
      <c r="I98" s="134"/>
      <c r="J98" s="134"/>
      <c r="K98" s="134"/>
      <c r="L98" s="134"/>
      <c r="M98" s="134" t="s">
        <v>242</v>
      </c>
      <c r="N98" s="134"/>
      <c r="O98" s="134" t="b">
        <f>AND(ISNUMBER(G18),ISNUMBER(G19))</f>
        <v>1</v>
      </c>
      <c r="P98" s="134"/>
      <c r="Q98" s="134"/>
      <c r="R98" s="118"/>
      <c r="S98" s="118"/>
      <c r="T98" s="118"/>
      <c r="U98" s="118"/>
      <c r="V98" s="118"/>
      <c r="W98" s="118"/>
      <c r="X98" s="118"/>
      <c r="Y98" s="118"/>
      <c r="Z98" s="118"/>
      <c r="AA98" s="118"/>
      <c r="AB98" s="118"/>
      <c r="AC98" s="118" t="s">
        <v>242</v>
      </c>
      <c r="AD98" s="118"/>
      <c r="AE98" s="118" t="b">
        <f>AND(ISNUMBER(W18),ISNUMBER(W19))</f>
        <v>0</v>
      </c>
      <c r="AF98" s="118"/>
      <c r="AG98" s="134"/>
      <c r="AH98" s="118"/>
      <c r="AI98" s="118"/>
      <c r="AJ98" s="118"/>
      <c r="AK98" s="118"/>
      <c r="AL98" s="118"/>
      <c r="AM98" s="118"/>
      <c r="AN98" s="118"/>
      <c r="AO98" s="118"/>
      <c r="AP98" s="118"/>
      <c r="AQ98" s="118"/>
      <c r="AR98" s="118"/>
      <c r="AS98" s="118" t="s">
        <v>242</v>
      </c>
      <c r="AT98" s="118"/>
      <c r="AU98" s="118" t="b">
        <f>AND(ISNUMBER(AM18),ISNUMBER(AM19))</f>
        <v>0</v>
      </c>
      <c r="AV98" s="118"/>
      <c r="AW98" s="118"/>
    </row>
    <row r="99" spans="1:49" ht="18.600000000000001" x14ac:dyDescent="0.3">
      <c r="A99" s="49"/>
      <c r="B99" s="49"/>
      <c r="C99" s="67" t="s">
        <v>176</v>
      </c>
      <c r="D99" s="67"/>
      <c r="E99" s="67"/>
      <c r="F99" s="60" t="s">
        <v>177</v>
      </c>
      <c r="G99" s="126">
        <f>IF(G98&lt;0,G98+6,G98)</f>
        <v>0.98896013821113216</v>
      </c>
      <c r="H99" s="59" t="s">
        <v>108</v>
      </c>
      <c r="I99" s="49"/>
      <c r="J99" s="49" t="s">
        <v>226</v>
      </c>
      <c r="K99" s="49"/>
      <c r="L99" s="49"/>
      <c r="M99" s="49"/>
      <c r="N99" s="127" t="s">
        <v>227</v>
      </c>
      <c r="O99" s="128">
        <f>IF(ISNUMBER(G100),G100*($O$9-$O$11),"")</f>
        <v>1185.5583435343294</v>
      </c>
      <c r="P99" s="49" t="s">
        <v>228</v>
      </c>
      <c r="Q99" s="49"/>
      <c r="R99" s="34"/>
      <c r="S99" s="34"/>
      <c r="T99" s="34"/>
      <c r="U99" s="34"/>
      <c r="V99" s="34"/>
      <c r="W99" s="34"/>
      <c r="X99" s="34"/>
      <c r="Y99" s="34"/>
      <c r="Z99" s="34"/>
      <c r="AA99" s="34"/>
      <c r="AB99" s="34"/>
      <c r="AC99" s="34"/>
      <c r="AD99" s="34"/>
      <c r="AE99" s="34"/>
      <c r="AF99" s="34"/>
      <c r="AG99" s="49"/>
      <c r="AH99" s="34"/>
      <c r="AI99" s="34"/>
      <c r="AJ99" s="34"/>
      <c r="AK99" s="34"/>
      <c r="AL99" s="34"/>
      <c r="AM99" s="34"/>
      <c r="AN99" s="34"/>
      <c r="AO99" s="34"/>
      <c r="AP99" s="34"/>
      <c r="AQ99" s="34"/>
      <c r="AR99" s="34"/>
      <c r="AS99" s="34"/>
      <c r="AT99" s="34"/>
      <c r="AU99" s="34"/>
      <c r="AV99" s="34"/>
      <c r="AW99" s="34"/>
    </row>
    <row r="100" spans="1:49" ht="18.600000000000001" x14ac:dyDescent="0.3">
      <c r="A100" s="49"/>
      <c r="B100" s="49"/>
      <c r="C100" s="67" t="s">
        <v>208</v>
      </c>
      <c r="D100" s="67"/>
      <c r="E100" s="67"/>
      <c r="F100" s="90" t="s">
        <v>209</v>
      </c>
      <c r="G100" s="126">
        <f>IF(OR(ISNUMBER(G86),ISNUMBER(W86),ISNUMBER(AM86)),IF(AND(G86&gt;0,W86&gt;0,AM86&gt;0),SUM(G86,W86,AM86),""),"")</f>
        <v>120.39409175288382</v>
      </c>
      <c r="H100" s="59" t="s">
        <v>122</v>
      </c>
      <c r="I100" s="49"/>
      <c r="J100" s="49" t="s">
        <v>229</v>
      </c>
      <c r="K100" s="49"/>
      <c r="L100" s="49"/>
      <c r="M100" s="49"/>
      <c r="N100" s="127" t="s">
        <v>230</v>
      </c>
      <c r="O100" s="128">
        <f>IF(ISNUMBER(G101),G101*IF(ABS($O$14)&lt;0.2,6*2/12,6/($O$14*PI())*2*SIN(PI()/12*$O$14))*COS(PI()/6*G99)*$O$12,"")</f>
        <v>470.42013217252912</v>
      </c>
      <c r="P100" s="49" t="s">
        <v>228</v>
      </c>
      <c r="Q100" s="49"/>
      <c r="R100" s="34"/>
      <c r="S100" s="34"/>
      <c r="T100" s="34"/>
      <c r="U100" s="34"/>
      <c r="V100" s="34"/>
      <c r="W100" s="34"/>
      <c r="X100" s="34"/>
      <c r="Y100" s="34"/>
      <c r="Z100" s="34"/>
      <c r="AA100" s="34"/>
      <c r="AB100" s="34"/>
      <c r="AC100" s="34"/>
      <c r="AD100" s="34"/>
      <c r="AE100" s="34"/>
      <c r="AF100" s="34"/>
      <c r="AG100" s="49"/>
      <c r="AH100" s="34"/>
      <c r="AI100" s="34"/>
      <c r="AJ100" s="34"/>
      <c r="AK100" s="34"/>
      <c r="AL100" s="34"/>
      <c r="AM100" s="34"/>
      <c r="AN100" s="34"/>
      <c r="AO100" s="34"/>
      <c r="AP100" s="34"/>
      <c r="AQ100" s="34"/>
      <c r="AR100" s="34"/>
      <c r="AS100" s="34"/>
      <c r="AT100" s="34"/>
      <c r="AU100" s="34"/>
      <c r="AV100" s="34"/>
      <c r="AW100" s="34"/>
    </row>
    <row r="101" spans="1:49" ht="19.5" customHeight="1" x14ac:dyDescent="0.3">
      <c r="A101" s="59"/>
      <c r="B101" s="49"/>
      <c r="C101" s="67" t="s">
        <v>202</v>
      </c>
      <c r="D101" s="67"/>
      <c r="E101" s="67"/>
      <c r="F101" s="90" t="s">
        <v>203</v>
      </c>
      <c r="G101" s="126">
        <f>IF(OR(ISNUMBER(G87),ISNUMBER(W87),ISNUMBER(AM87)),IF(AND(G87&gt;0,W87&gt;0,AM87&gt;0),SQRT(IF(ISNUMBER(G87),G87^2+IF(ISNUMBER(W87),2*G87*W87*COS(PI()*(G85-W85)/6),0),0)+IF(ISNUMBER(W87),W87^2+IF(ISNUMBER(AM87),2*W87*AM87*COS(PI()*(W85-AM85)/6),0),0)+IF(ISNUMBER(AM87),AM87^2+IF(ISNUMBER(G87),2*G87*AM87*COS(PI()*(G85-AM85)/6),0),0)),""),"")</f>
        <v>49.735034942515654</v>
      </c>
      <c r="H101" s="59" t="s">
        <v>122</v>
      </c>
      <c r="I101" s="49"/>
      <c r="J101" s="49" t="s">
        <v>231</v>
      </c>
      <c r="K101" s="49"/>
      <c r="L101" s="49"/>
      <c r="M101" s="49"/>
      <c r="N101" s="129" t="s">
        <v>232</v>
      </c>
      <c r="O101" s="130">
        <f>IF(AND(ISNUMBER(O99),ISNUMBER(O100)),(O99+O100)*$O$14*8.76/12,"")</f>
        <v>0</v>
      </c>
      <c r="P101" s="49" t="s">
        <v>233</v>
      </c>
      <c r="Q101" s="59"/>
      <c r="R101" s="34"/>
      <c r="S101" s="34"/>
      <c r="T101" s="34"/>
      <c r="U101" s="34"/>
      <c r="V101" s="34"/>
      <c r="W101" s="34"/>
      <c r="X101" s="34"/>
      <c r="Y101" s="34"/>
      <c r="Z101" s="34"/>
      <c r="AA101" s="34"/>
      <c r="AB101" s="34"/>
      <c r="AC101" s="34"/>
      <c r="AD101" s="34"/>
      <c r="AE101" s="34"/>
      <c r="AF101" s="34"/>
      <c r="AG101" s="59"/>
      <c r="AH101" s="34"/>
      <c r="AI101" s="34"/>
      <c r="AJ101" s="34"/>
      <c r="AK101" s="34"/>
      <c r="AL101" s="34"/>
      <c r="AM101" s="34"/>
      <c r="AN101" s="34"/>
      <c r="AO101" s="34"/>
      <c r="AP101" s="34"/>
      <c r="AQ101" s="34"/>
      <c r="AR101" s="34"/>
      <c r="AS101" s="34"/>
      <c r="AT101" s="34"/>
      <c r="AU101" s="34"/>
      <c r="AV101" s="34"/>
      <c r="AW101" s="34"/>
    </row>
    <row r="102" spans="1:49" ht="18.600000000000001" x14ac:dyDescent="0.3">
      <c r="A102" s="49"/>
      <c r="B102" s="59"/>
      <c r="C102" s="49" t="s">
        <v>234</v>
      </c>
      <c r="D102" s="49"/>
      <c r="E102" s="49"/>
      <c r="F102" s="90" t="s">
        <v>235</v>
      </c>
      <c r="G102" s="126">
        <f>SUM(G88,W88,AM88)</f>
        <v>151.000756</v>
      </c>
      <c r="H102" s="59" t="s">
        <v>122</v>
      </c>
      <c r="I102" s="49"/>
      <c r="J102" s="49" t="s">
        <v>127</v>
      </c>
      <c r="K102" s="49"/>
      <c r="L102" s="49"/>
      <c r="M102" s="49"/>
      <c r="N102" s="129" t="s">
        <v>128</v>
      </c>
      <c r="O102" s="126">
        <f>IF(AND(OR(O98,AE98,AU98),SUM(G19,W19,AM19)&gt;0),2*(IF(O98,G18,0)+IF(AE98,W18,0)+IF(AU98,AM18,0))/(IF(O98,G19,0)+IF(AE98,W19,0)+IF(AU98,AM19,0)),"")</f>
        <v>16.146274509803924</v>
      </c>
      <c r="P102" s="49" t="s">
        <v>101</v>
      </c>
      <c r="Q102" s="49"/>
      <c r="R102" s="34"/>
      <c r="S102" s="34"/>
      <c r="T102" s="34"/>
      <c r="U102" s="34"/>
      <c r="V102" s="34"/>
      <c r="W102" s="34"/>
      <c r="X102" s="34"/>
      <c r="Y102" s="34"/>
      <c r="Z102" s="34"/>
      <c r="AA102" s="34"/>
      <c r="AB102" s="34"/>
      <c r="AC102" s="34"/>
      <c r="AD102" s="34"/>
      <c r="AE102" s="34"/>
      <c r="AF102" s="34"/>
      <c r="AG102" s="49"/>
      <c r="AH102" s="34"/>
      <c r="AI102" s="34"/>
      <c r="AJ102" s="34"/>
      <c r="AK102" s="34"/>
      <c r="AL102" s="34"/>
      <c r="AM102" s="34"/>
      <c r="AN102" s="34"/>
      <c r="AO102" s="34"/>
      <c r="AP102" s="34"/>
      <c r="AQ102" s="34"/>
      <c r="AR102" s="34"/>
      <c r="AS102" s="34"/>
      <c r="AT102" s="34"/>
      <c r="AU102" s="34"/>
      <c r="AV102" s="34"/>
      <c r="AW102" s="34"/>
    </row>
    <row r="103" spans="1:49" ht="15" x14ac:dyDescent="0.3">
      <c r="A103" s="49"/>
      <c r="B103" s="59"/>
      <c r="C103" s="49"/>
      <c r="D103" s="49"/>
      <c r="E103" s="49"/>
      <c r="F103" s="90"/>
      <c r="G103" s="126"/>
      <c r="H103" s="59"/>
      <c r="I103" s="49"/>
      <c r="J103" s="49"/>
      <c r="K103" s="49"/>
      <c r="L103" s="49"/>
      <c r="M103" s="49"/>
      <c r="N103" s="49"/>
      <c r="O103" s="49"/>
      <c r="P103" s="49"/>
      <c r="Q103" s="49"/>
      <c r="R103" s="34"/>
      <c r="S103" s="34"/>
      <c r="T103" s="34"/>
      <c r="U103" s="34"/>
      <c r="V103" s="34"/>
      <c r="W103" s="34"/>
      <c r="X103" s="34"/>
      <c r="Y103" s="34"/>
      <c r="Z103" s="34"/>
      <c r="AA103" s="34"/>
      <c r="AB103" s="34"/>
      <c r="AC103" s="34"/>
      <c r="AD103" s="34"/>
      <c r="AE103" s="34"/>
      <c r="AF103" s="34"/>
      <c r="AG103" s="49"/>
      <c r="AH103" s="34"/>
      <c r="AI103" s="34"/>
      <c r="AJ103" s="34"/>
      <c r="AK103" s="34"/>
      <c r="AL103" s="34"/>
      <c r="AM103" s="34"/>
      <c r="AN103" s="34"/>
      <c r="AO103" s="34"/>
      <c r="AP103" s="34"/>
      <c r="AQ103" s="34"/>
      <c r="AR103" s="34"/>
      <c r="AS103" s="34"/>
      <c r="AT103" s="34"/>
      <c r="AU103" s="34"/>
      <c r="AV103" s="34"/>
      <c r="AW103" s="34"/>
    </row>
    <row r="104" spans="1:49" ht="15.6" x14ac:dyDescent="0.3">
      <c r="A104" s="49"/>
      <c r="B104" s="50" t="s">
        <v>243</v>
      </c>
      <c r="C104" s="34"/>
      <c r="D104" s="49"/>
      <c r="E104" s="49"/>
      <c r="F104" s="49"/>
      <c r="G104" s="49"/>
      <c r="H104" s="49"/>
      <c r="I104" s="49"/>
      <c r="J104" s="49"/>
      <c r="K104" s="49"/>
      <c r="L104" s="49"/>
      <c r="M104" s="49"/>
      <c r="N104" s="49"/>
      <c r="O104" s="49"/>
      <c r="P104" s="49"/>
      <c r="Q104" s="49"/>
      <c r="R104" s="34"/>
      <c r="S104" s="34"/>
      <c r="T104" s="34"/>
      <c r="U104" s="34"/>
      <c r="V104" s="34"/>
      <c r="W104" s="34"/>
      <c r="X104" s="34"/>
      <c r="Y104" s="34"/>
      <c r="Z104" s="34"/>
      <c r="AA104" s="34"/>
      <c r="AB104" s="34"/>
      <c r="AC104" s="34"/>
      <c r="AD104" s="34"/>
      <c r="AE104" s="34"/>
      <c r="AF104" s="34"/>
      <c r="AG104" s="49"/>
      <c r="AH104" s="34"/>
      <c r="AI104" s="34"/>
      <c r="AJ104" s="34"/>
      <c r="AK104" s="34"/>
      <c r="AL104" s="34"/>
      <c r="AM104" s="34"/>
      <c r="AN104" s="34"/>
      <c r="AO104" s="34"/>
      <c r="AP104" s="34"/>
      <c r="AQ104" s="34"/>
      <c r="AR104" s="34"/>
      <c r="AS104" s="34"/>
      <c r="AT104" s="34"/>
      <c r="AU104" s="34"/>
      <c r="AV104" s="34"/>
      <c r="AW104" s="34"/>
    </row>
    <row r="105" spans="1:49" x14ac:dyDescent="0.3">
      <c r="A105" s="49"/>
      <c r="B105" s="49" t="s">
        <v>79</v>
      </c>
      <c r="C105" s="49"/>
      <c r="D105" s="36">
        <v>1</v>
      </c>
      <c r="E105" s="36">
        <v>2</v>
      </c>
      <c r="F105" s="36">
        <v>3</v>
      </c>
      <c r="G105" s="36">
        <v>4</v>
      </c>
      <c r="H105" s="36">
        <v>5</v>
      </c>
      <c r="I105" s="36">
        <v>6</v>
      </c>
      <c r="J105" s="36">
        <v>7</v>
      </c>
      <c r="K105" s="36">
        <v>8</v>
      </c>
      <c r="L105" s="36">
        <v>9</v>
      </c>
      <c r="M105" s="36">
        <v>10</v>
      </c>
      <c r="N105" s="36">
        <v>11</v>
      </c>
      <c r="O105" s="36">
        <v>12</v>
      </c>
      <c r="P105" s="37" t="s">
        <v>80</v>
      </c>
      <c r="Q105" s="49"/>
      <c r="R105" s="34"/>
      <c r="S105" s="34"/>
      <c r="T105" s="34"/>
      <c r="U105" s="34"/>
      <c r="V105" s="34"/>
      <c r="W105" s="34"/>
      <c r="X105" s="34"/>
      <c r="Y105" s="34"/>
      <c r="Z105" s="34"/>
      <c r="AA105" s="34"/>
      <c r="AB105" s="34"/>
      <c r="AC105" s="34"/>
      <c r="AD105" s="34"/>
      <c r="AE105" s="34"/>
      <c r="AF105" s="34"/>
      <c r="AG105" s="49"/>
      <c r="AH105" s="34"/>
      <c r="AI105" s="34"/>
      <c r="AJ105" s="34"/>
      <c r="AK105" s="34"/>
      <c r="AL105" s="34"/>
      <c r="AM105" s="34"/>
      <c r="AN105" s="34"/>
      <c r="AO105" s="34"/>
      <c r="AP105" s="34"/>
      <c r="AQ105" s="34"/>
      <c r="AR105" s="34"/>
      <c r="AS105" s="34"/>
      <c r="AT105" s="34"/>
      <c r="AU105" s="34"/>
      <c r="AV105" s="34"/>
      <c r="AW105" s="34"/>
    </row>
    <row r="106" spans="1:49" x14ac:dyDescent="0.3">
      <c r="A106" s="49"/>
      <c r="B106" s="49" t="s">
        <v>239</v>
      </c>
      <c r="C106" s="34"/>
      <c r="D106" s="136">
        <f t="shared" ref="D106:O106" si="0">IF(AND(ISNUMBER($G$99),ISNUMBER($G$100),ISNUMBER($G$101),ISNUMBER($O$11)),$O9-($G$100*($O9-$O$11)+$G$101*$O$12*COS(2*PI()*(D$105-$O$13-$G$99)/12))/SUM($G$88,$W$88,$AM$88),"")</f>
        <v>9.0168816872204367</v>
      </c>
      <c r="E106" s="136">
        <f t="shared" si="0"/>
        <v>8.5636790169251515</v>
      </c>
      <c r="F106" s="136">
        <f t="shared" si="0"/>
        <v>9.0710689854001156</v>
      </c>
      <c r="G106" s="136">
        <f t="shared" si="0"/>
        <v>10.40309686034481</v>
      </c>
      <c r="H106" s="136">
        <f t="shared" si="0"/>
        <v>12.202846848372065</v>
      </c>
      <c r="I106" s="136">
        <f t="shared" si="0"/>
        <v>13.988077393612048</v>
      </c>
      <c r="J106" s="136">
        <f t="shared" si="0"/>
        <v>15.280437413164339</v>
      </c>
      <c r="K106" s="136">
        <f t="shared" si="0"/>
        <v>15.733640083459626</v>
      </c>
      <c r="L106" s="136">
        <f t="shared" si="0"/>
        <v>15.226250114984662</v>
      </c>
      <c r="M106" s="136">
        <f t="shared" si="0"/>
        <v>13.894222240039964</v>
      </c>
      <c r="N106" s="136">
        <f t="shared" si="0"/>
        <v>12.094472252012711</v>
      </c>
      <c r="O106" s="136">
        <f t="shared" si="0"/>
        <v>10.309241706772726</v>
      </c>
      <c r="P106" s="137">
        <f>IF(ISNUMBER(D106),AVERAGE(D106:O106),"")</f>
        <v>12.14865955019239</v>
      </c>
      <c r="Q106" s="49"/>
      <c r="R106" s="34"/>
      <c r="S106" s="34"/>
      <c r="T106" s="34"/>
      <c r="U106" s="34"/>
      <c r="V106" s="34"/>
      <c r="W106" s="34"/>
      <c r="X106" s="34"/>
      <c r="Y106" s="34"/>
      <c r="Z106" s="34"/>
      <c r="AA106" s="34"/>
      <c r="AB106" s="34"/>
      <c r="AC106" s="34"/>
      <c r="AD106" s="34"/>
      <c r="AE106" s="34"/>
      <c r="AF106" s="34"/>
      <c r="AG106" s="49"/>
      <c r="AH106" s="34"/>
      <c r="AI106" s="34"/>
      <c r="AJ106" s="34"/>
      <c r="AK106" s="34"/>
      <c r="AL106" s="34"/>
      <c r="AM106" s="34"/>
      <c r="AN106" s="34"/>
      <c r="AO106" s="34"/>
      <c r="AP106" s="34"/>
      <c r="AQ106" s="34"/>
      <c r="AR106" s="34"/>
      <c r="AS106" s="34"/>
      <c r="AT106" s="34"/>
      <c r="AU106" s="34"/>
      <c r="AV106" s="34"/>
      <c r="AW106" s="34"/>
    </row>
    <row r="107" spans="1:49" x14ac:dyDescent="0.3">
      <c r="A107" s="49"/>
      <c r="B107" s="49" t="s">
        <v>240</v>
      </c>
      <c r="C107" s="34"/>
      <c r="D107" s="136">
        <f t="shared" ref="D107:O107" si="1">IF(AND(ISNUMBER($G$99),ISNUMBER($G$100),ISNUMBER($G$101),ISNUMBER($O$11)),$O10-($G$100*($O10-$O$11)+$G$101*$O$12*COS(2*PI()*(D$105-$O$13-$G$99)/12))/SUM($G$88,$W$88,$AM$88),"")</f>
        <v>9.6249580649396886</v>
      </c>
      <c r="E107" s="136">
        <f t="shared" si="1"/>
        <v>9.1717553946443999</v>
      </c>
      <c r="F107" s="136">
        <f t="shared" si="1"/>
        <v>9.679145363119364</v>
      </c>
      <c r="G107" s="136">
        <f t="shared" si="1"/>
        <v>11.011173238064062</v>
      </c>
      <c r="H107" s="136">
        <f t="shared" si="1"/>
        <v>12.810923226091315</v>
      </c>
      <c r="I107" s="136">
        <f t="shared" si="1"/>
        <v>14.5961537713313</v>
      </c>
      <c r="J107" s="136">
        <f t="shared" si="1"/>
        <v>15.888513790883589</v>
      </c>
      <c r="K107" s="136">
        <f t="shared" si="1"/>
        <v>16.341716461178876</v>
      </c>
      <c r="L107" s="136">
        <f t="shared" si="1"/>
        <v>15.834326492703912</v>
      </c>
      <c r="M107" s="136">
        <f t="shared" si="1"/>
        <v>14.502298617759214</v>
      </c>
      <c r="N107" s="136">
        <f t="shared" si="1"/>
        <v>12.702548629731963</v>
      </c>
      <c r="O107" s="136">
        <f t="shared" si="1"/>
        <v>10.917318084491978</v>
      </c>
      <c r="P107" s="137">
        <f>IF(ISNUMBER(D107),AVERAGE(D107:O107),"")</f>
        <v>12.756735927911636</v>
      </c>
      <c r="Q107" s="49"/>
      <c r="R107" s="34"/>
      <c r="S107" s="34"/>
      <c r="T107" s="34"/>
      <c r="U107" s="34"/>
      <c r="V107" s="34"/>
      <c r="W107" s="34"/>
      <c r="X107" s="34"/>
      <c r="Y107" s="34"/>
      <c r="Z107" s="34"/>
      <c r="AA107" s="34"/>
      <c r="AB107" s="34"/>
      <c r="AC107" s="34"/>
      <c r="AD107" s="34"/>
      <c r="AE107" s="34"/>
      <c r="AF107" s="34"/>
      <c r="AG107" s="49"/>
      <c r="AH107" s="34"/>
      <c r="AI107" s="34"/>
      <c r="AJ107" s="34"/>
      <c r="AK107" s="34"/>
      <c r="AL107" s="34"/>
      <c r="AM107" s="34"/>
      <c r="AN107" s="34"/>
      <c r="AO107" s="34"/>
      <c r="AP107" s="34"/>
      <c r="AQ107" s="34"/>
      <c r="AR107" s="34"/>
      <c r="AS107" s="34"/>
      <c r="AT107" s="34"/>
      <c r="AU107" s="34"/>
      <c r="AV107" s="34"/>
      <c r="AW107" s="34"/>
    </row>
    <row r="108" spans="1:49" ht="12.75" customHeight="1" x14ac:dyDescent="0.3">
      <c r="A108" s="49"/>
      <c r="B108" s="49"/>
      <c r="C108" s="49"/>
      <c r="D108" s="49"/>
      <c r="E108" s="49"/>
      <c r="F108" s="49"/>
      <c r="G108" s="49"/>
      <c r="H108" s="49"/>
      <c r="I108" s="49"/>
      <c r="J108" s="49"/>
      <c r="K108" s="49"/>
      <c r="L108" s="49"/>
      <c r="M108" s="49"/>
      <c r="N108" s="49"/>
      <c r="O108" s="49"/>
      <c r="P108" s="49"/>
      <c r="Q108" s="49"/>
      <c r="R108" s="34"/>
      <c r="S108" s="34"/>
      <c r="T108" s="34"/>
      <c r="U108" s="34"/>
      <c r="V108" s="34"/>
      <c r="W108" s="34"/>
      <c r="X108" s="34"/>
      <c r="Y108" s="34"/>
      <c r="Z108" s="34"/>
      <c r="AA108" s="34"/>
      <c r="AB108" s="34"/>
      <c r="AC108" s="34"/>
      <c r="AD108" s="34"/>
      <c r="AE108" s="34"/>
      <c r="AF108" s="34"/>
      <c r="AG108" s="49"/>
      <c r="AH108" s="34"/>
      <c r="AI108" s="34"/>
      <c r="AJ108" s="34"/>
      <c r="AK108" s="34"/>
      <c r="AL108" s="34"/>
      <c r="AM108" s="34"/>
      <c r="AN108" s="34"/>
      <c r="AO108" s="34"/>
      <c r="AP108" s="34"/>
      <c r="AQ108" s="34"/>
      <c r="AR108" s="34"/>
      <c r="AS108" s="34"/>
      <c r="AT108" s="34"/>
      <c r="AU108" s="34"/>
      <c r="AV108" s="34"/>
      <c r="AW108" s="34"/>
    </row>
    <row r="109" spans="1:49" x14ac:dyDescent="0.3">
      <c r="A109" s="76"/>
      <c r="B109" s="138" t="s">
        <v>244</v>
      </c>
      <c r="C109" s="34"/>
      <c r="D109" s="136">
        <f>D106</f>
        <v>9.0168816872204367</v>
      </c>
      <c r="E109" s="136">
        <f t="shared" ref="E109:O109" si="2">E106</f>
        <v>8.5636790169251515</v>
      </c>
      <c r="F109" s="136">
        <f t="shared" si="2"/>
        <v>9.0710689854001156</v>
      </c>
      <c r="G109" s="136">
        <f t="shared" si="2"/>
        <v>10.40309686034481</v>
      </c>
      <c r="H109" s="136">
        <f t="shared" si="2"/>
        <v>12.202846848372065</v>
      </c>
      <c r="I109" s="136">
        <f>I107</f>
        <v>14.5961537713313</v>
      </c>
      <c r="J109" s="136">
        <f t="shared" ref="J109:L109" si="3">J107</f>
        <v>15.888513790883589</v>
      </c>
      <c r="K109" s="136">
        <f t="shared" si="3"/>
        <v>16.341716461178876</v>
      </c>
      <c r="L109" s="136">
        <f t="shared" si="3"/>
        <v>15.834326492703912</v>
      </c>
      <c r="M109" s="136">
        <f t="shared" si="2"/>
        <v>13.894222240039964</v>
      </c>
      <c r="N109" s="136">
        <f t="shared" si="2"/>
        <v>12.094472252012711</v>
      </c>
      <c r="O109" s="136">
        <f t="shared" si="2"/>
        <v>10.309241706772726</v>
      </c>
      <c r="P109" s="137"/>
      <c r="Q109" s="76"/>
      <c r="R109" s="139"/>
      <c r="S109" s="139"/>
      <c r="T109" s="139"/>
      <c r="U109" s="139"/>
      <c r="V109" s="139"/>
      <c r="W109" s="139"/>
      <c r="X109" s="139"/>
      <c r="Y109" s="139"/>
      <c r="Z109" s="139"/>
      <c r="AA109" s="139"/>
      <c r="AB109" s="139"/>
      <c r="AC109" s="139"/>
      <c r="AD109" s="139"/>
      <c r="AE109" s="139"/>
      <c r="AF109" s="139"/>
      <c r="AG109" s="76"/>
      <c r="AH109" s="139"/>
      <c r="AI109" s="139"/>
      <c r="AJ109" s="139"/>
      <c r="AK109" s="139"/>
      <c r="AL109" s="139"/>
      <c r="AM109" s="139"/>
      <c r="AN109" s="139"/>
      <c r="AO109" s="139"/>
      <c r="AP109" s="139"/>
      <c r="AQ109" s="139"/>
      <c r="AR109" s="139"/>
      <c r="AS109" s="139"/>
      <c r="AT109" s="139"/>
      <c r="AU109" s="139"/>
      <c r="AV109" s="139"/>
      <c r="AW109" s="139"/>
    </row>
    <row r="112" spans="1:49" hidden="1" x14ac:dyDescent="0.3">
      <c r="A112" s="118"/>
      <c r="B112" s="118" t="s">
        <v>245</v>
      </c>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spans="1:49" hidden="1" x14ac:dyDescent="0.3">
      <c r="A113" s="118"/>
      <c r="B113" s="118" t="s">
        <v>88</v>
      </c>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spans="1:49" hidden="1" x14ac:dyDescent="0.3">
      <c r="A114" s="118"/>
      <c r="B114" s="118"/>
      <c r="C114" s="118" t="s">
        <v>90</v>
      </c>
      <c r="D114" s="118"/>
      <c r="E114" s="118"/>
      <c r="F114" s="118" t="s">
        <v>91</v>
      </c>
      <c r="G114" s="118">
        <v>2</v>
      </c>
      <c r="H114" s="118" t="s">
        <v>92</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row>
    <row r="115" spans="1:49" hidden="1" x14ac:dyDescent="0.3">
      <c r="A115" s="118"/>
      <c r="B115" s="118"/>
      <c r="C115" s="118" t="s">
        <v>96</v>
      </c>
      <c r="D115" s="118"/>
      <c r="E115" s="118"/>
      <c r="F115" s="118" t="s">
        <v>246</v>
      </c>
      <c r="G115" s="118">
        <v>2</v>
      </c>
      <c r="H115" s="118" t="s">
        <v>98</v>
      </c>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row>
    <row r="116" spans="1:49" hidden="1" x14ac:dyDescent="0.3">
      <c r="A116" s="118"/>
      <c r="B116" s="118"/>
      <c r="C116" s="118" t="s">
        <v>100</v>
      </c>
      <c r="D116" s="118"/>
      <c r="E116" s="118"/>
      <c r="F116" s="118" t="s">
        <v>50</v>
      </c>
      <c r="G116" s="118">
        <f>IF(ISNUMBER(G115),SQRT(365*24*3600*G114/(PI()*G115*1000000)),"")</f>
        <v>3.1683150996534457</v>
      </c>
      <c r="H116" s="118" t="s">
        <v>101</v>
      </c>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row>
    <row r="117" spans="1:49" hidden="1" x14ac:dyDescent="0.3">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row>
    <row r="118" spans="1:49" hidden="1" x14ac:dyDescent="0.3">
      <c r="A118" s="118"/>
      <c r="B118" s="118"/>
      <c r="C118" s="118" t="s">
        <v>117</v>
      </c>
      <c r="D118" s="118"/>
      <c r="E118" s="118"/>
      <c r="F118" s="118" t="s">
        <v>118</v>
      </c>
      <c r="G118" s="140">
        <f>SUM([1]Flächen!N16,[1]Flächen!N18)</f>
        <v>248.05999999999989</v>
      </c>
      <c r="H118" s="118" t="s">
        <v>119</v>
      </c>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row>
    <row r="119" spans="1:49" hidden="1" x14ac:dyDescent="0.3">
      <c r="A119" s="118"/>
      <c r="B119" s="118"/>
      <c r="C119" s="118" t="s">
        <v>247</v>
      </c>
      <c r="D119" s="118"/>
      <c r="E119" s="118"/>
      <c r="F119" s="118"/>
      <c r="G119" s="118">
        <v>3</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row>
    <row r="120" spans="1:49" ht="18.600000000000001" hidden="1" x14ac:dyDescent="0.4">
      <c r="A120" s="118"/>
      <c r="B120" s="118"/>
      <c r="C120" s="118" t="s">
        <v>248</v>
      </c>
      <c r="D120" s="118"/>
      <c r="E120" s="118"/>
      <c r="F120" s="118" t="s">
        <v>124</v>
      </c>
      <c r="G120" s="118">
        <f>2*(G119+1)*SQRT(G118/G119)</f>
        <v>72.745767345369757</v>
      </c>
      <c r="H120" s="118" t="s">
        <v>101</v>
      </c>
      <c r="I120" s="118"/>
      <c r="J120" s="118"/>
      <c r="K120" s="118" t="s">
        <v>125</v>
      </c>
      <c r="L120" s="118"/>
      <c r="M120" s="118"/>
      <c r="N120" s="118" t="s">
        <v>126</v>
      </c>
      <c r="O120" s="118">
        <f>G128/G118</f>
        <v>0.89131395812969172</v>
      </c>
      <c r="P120" s="118" t="s">
        <v>116</v>
      </c>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row>
    <row r="121" spans="1:49" ht="18.600000000000001" hidden="1" x14ac:dyDescent="0.4">
      <c r="A121" s="118"/>
      <c r="B121" s="118"/>
      <c r="C121" s="118" t="s">
        <v>127</v>
      </c>
      <c r="D121" s="118"/>
      <c r="E121" s="118"/>
      <c r="F121" s="118" t="s">
        <v>128</v>
      </c>
      <c r="G121" s="118">
        <f>IF(AND(ISNUMBER(G118),G120&gt;0),2*G118/G120,"")</f>
        <v>6.8199156886284138</v>
      </c>
      <c r="H121" s="118" t="s">
        <v>101</v>
      </c>
      <c r="I121" s="118"/>
      <c r="J121" s="118"/>
      <c r="K121" s="118" t="s">
        <v>129</v>
      </c>
      <c r="L121" s="118"/>
      <c r="M121" s="118"/>
      <c r="N121" s="118" t="s">
        <v>130</v>
      </c>
      <c r="O121" s="118">
        <f>IF(AND(ISNUMBER(O120),O120&gt;0),G114/O120,0)</f>
        <v>2.24387824487428</v>
      </c>
      <c r="P121" s="118" t="s">
        <v>101</v>
      </c>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row>
    <row r="122" spans="1:49" hidden="1" x14ac:dyDescent="0.3">
      <c r="A122" s="118"/>
      <c r="B122" s="118"/>
      <c r="C122" s="118" t="s">
        <v>132</v>
      </c>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row>
    <row r="123" spans="1:49" ht="18.600000000000001" hidden="1" x14ac:dyDescent="0.4">
      <c r="A123" s="118"/>
      <c r="B123" s="118"/>
      <c r="C123" s="118" t="s">
        <v>198</v>
      </c>
      <c r="D123" s="118"/>
      <c r="E123" s="118"/>
      <c r="F123" s="118" t="s">
        <v>199</v>
      </c>
      <c r="G123" s="118">
        <f>IF(O121&gt;=G121,G114/(0.457*G121+O121),2*G114/(PI()*G121+O121)*LN(PI()*G121/O121+1))</f>
        <v>0.39814857868994974</v>
      </c>
      <c r="H123" s="118" t="s">
        <v>116</v>
      </c>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row>
    <row r="124" spans="1:49" hidden="1" x14ac:dyDescent="0.3">
      <c r="A124" s="118"/>
      <c r="B124" s="118"/>
      <c r="C124" s="118" t="s">
        <v>225</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row>
    <row r="125" spans="1:49" ht="18.600000000000001" hidden="1" x14ac:dyDescent="0.4">
      <c r="A125" s="118"/>
      <c r="B125" s="118"/>
      <c r="C125" s="118" t="s">
        <v>176</v>
      </c>
      <c r="D125" s="118"/>
      <c r="E125" s="118"/>
      <c r="F125" s="118" t="s">
        <v>177</v>
      </c>
      <c r="G125" s="118">
        <f>1.5-0.42*LN(G116/O121+1)</f>
        <v>1.1302115431808153</v>
      </c>
      <c r="H125" s="118" t="s">
        <v>108</v>
      </c>
      <c r="I125" s="118"/>
      <c r="J125" s="118" t="s">
        <v>226</v>
      </c>
      <c r="K125" s="118"/>
      <c r="L125" s="118"/>
      <c r="M125" s="118"/>
      <c r="N125" s="118" t="s">
        <v>227</v>
      </c>
      <c r="O125" s="118">
        <f>IF(ISNUMBER(G126),G126*($O$9-$O$11),"")</f>
        <v>1069.8240352014839</v>
      </c>
      <c r="P125" s="118" t="s">
        <v>228</v>
      </c>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row>
    <row r="126" spans="1:49" ht="18.600000000000001" hidden="1" x14ac:dyDescent="0.4">
      <c r="A126" s="118"/>
      <c r="B126" s="118"/>
      <c r="C126" s="118" t="s">
        <v>208</v>
      </c>
      <c r="D126" s="118"/>
      <c r="E126" s="118"/>
      <c r="F126" s="118" t="s">
        <v>209</v>
      </c>
      <c r="G126" s="118">
        <f>G123*G118*1.1</f>
        <v>108.64121007281179</v>
      </c>
      <c r="H126" s="118" t="s">
        <v>122</v>
      </c>
      <c r="I126" s="118"/>
      <c r="J126" s="118" t="s">
        <v>229</v>
      </c>
      <c r="K126" s="118"/>
      <c r="L126" s="118"/>
      <c r="M126" s="118"/>
      <c r="N126" s="118" t="s">
        <v>230</v>
      </c>
      <c r="O126" s="118">
        <f>IF(ISNUMBER(G127),G127*IF(ABS($O$14)&lt;0.2,6*2/12,6/($O$14*PI())*2*SIN(PI()/12*$O$14))*COS(PI()/6*G125)*$O$12,"")</f>
        <v>428.20210898799928</v>
      </c>
      <c r="P126" s="118" t="s">
        <v>228</v>
      </c>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row>
    <row r="127" spans="1:49" ht="18.600000000000001" hidden="1" x14ac:dyDescent="0.4">
      <c r="A127" s="118"/>
      <c r="B127" s="118"/>
      <c r="C127" s="118" t="s">
        <v>202</v>
      </c>
      <c r="D127" s="118"/>
      <c r="E127" s="118"/>
      <c r="F127" s="118" t="s">
        <v>203</v>
      </c>
      <c r="G127" s="118">
        <f>0.37*G120*G114*LN(G116/O121+1)</f>
        <v>47.396198415740642</v>
      </c>
      <c r="H127" s="118" t="s">
        <v>122</v>
      </c>
      <c r="I127" s="118"/>
      <c r="J127" s="118" t="s">
        <v>231</v>
      </c>
      <c r="K127" s="118"/>
      <c r="L127" s="118"/>
      <c r="M127" s="118"/>
      <c r="N127" s="118" t="s">
        <v>232</v>
      </c>
      <c r="O127" s="118">
        <f>IF(AND(ISNUMBER(O125),ISNUMBER(O126)),(O125+O126)*$O$14*8.76/12,"")</f>
        <v>0</v>
      </c>
      <c r="P127" s="118" t="s">
        <v>233</v>
      </c>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row>
    <row r="128" spans="1:49" ht="18.600000000000001" hidden="1" x14ac:dyDescent="0.4">
      <c r="A128" s="118"/>
      <c r="B128" s="118"/>
      <c r="C128" s="118" t="s">
        <v>234</v>
      </c>
      <c r="D128" s="118"/>
      <c r="E128" s="118"/>
      <c r="F128" s="118" t="s">
        <v>235</v>
      </c>
      <c r="G128" s="118">
        <f>SUM([1]Flächen!AW16,[1]Flächen!AW18,[1]Flächen!AW24,[1]Flächen!AW25)</f>
        <v>221.09934045365122</v>
      </c>
      <c r="H128" s="118" t="s">
        <v>122</v>
      </c>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row>
    <row r="129" spans="1:49" hidden="1" x14ac:dyDescent="0.3">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row>
    <row r="130" spans="1:49" hidden="1" x14ac:dyDescent="0.3">
      <c r="A130" s="118"/>
      <c r="B130" s="118"/>
      <c r="C130" s="118"/>
      <c r="D130" s="118"/>
      <c r="E130" s="118"/>
      <c r="F130" s="118"/>
      <c r="G130" s="118"/>
      <c r="H130" s="118" t="s">
        <v>249</v>
      </c>
      <c r="I130" s="118"/>
      <c r="J130" s="118"/>
      <c r="K130" s="118"/>
      <c r="L130" s="118"/>
      <c r="M130" s="118"/>
      <c r="N130" s="118"/>
      <c r="O130" s="118">
        <f>IF(AND(ISNUMBER(O127),G128&gt;0,O15&gt;0),MAX(0,IF($O$15&lt;1,1,O127/(G128*$O$15))),1)</f>
        <v>1</v>
      </c>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row>
    <row r="131" spans="1:49" hidden="1" x14ac:dyDescent="0.3">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row>
    <row r="132" spans="1:49" hidden="1" x14ac:dyDescent="0.3">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row>
    <row r="133" spans="1:49" hidden="1" x14ac:dyDescent="0.3">
      <c r="A133" s="118"/>
      <c r="B133" s="118" t="s">
        <v>250</v>
      </c>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row>
    <row r="134" spans="1:49" hidden="1" x14ac:dyDescent="0.3">
      <c r="A134" s="118"/>
      <c r="B134" s="118"/>
      <c r="C134" s="118" t="s">
        <v>79</v>
      </c>
      <c r="D134" s="118">
        <v>1</v>
      </c>
      <c r="E134" s="118">
        <v>2</v>
      </c>
      <c r="F134" s="118">
        <v>3</v>
      </c>
      <c r="G134" s="118">
        <v>4</v>
      </c>
      <c r="H134" s="118">
        <v>5</v>
      </c>
      <c r="I134" s="118">
        <v>6</v>
      </c>
      <c r="J134" s="118">
        <v>7</v>
      </c>
      <c r="K134" s="118">
        <v>8</v>
      </c>
      <c r="L134" s="118">
        <v>9</v>
      </c>
      <c r="M134" s="118">
        <v>10</v>
      </c>
      <c r="N134" s="118">
        <v>11</v>
      </c>
      <c r="O134" s="118">
        <v>12</v>
      </c>
      <c r="P134" s="118" t="s">
        <v>80</v>
      </c>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row>
    <row r="135" spans="1:49" hidden="1" x14ac:dyDescent="0.3">
      <c r="A135" s="118"/>
      <c r="B135" s="118" t="s">
        <v>239</v>
      </c>
      <c r="C135" s="118"/>
      <c r="D135" s="118">
        <f>IF(AND(ISNUMBER($G$125),ISNUMBER($G$126),ISNUMBER($G$127),$G$128&gt;0),$O9-($G$126*($O9-$O$11)+$G$127*$O$12*COS(2*PI()*(D$134-$O$13-$G$125)/12))/$G$128,[1]Klima!E$24)</f>
        <v>13.212581693240418</v>
      </c>
      <c r="E135" s="118">
        <f>IF(AND(ISNUMBER($G$125),ISNUMBER($G$126),ISNUMBER($G$127),$G$128&gt;0),$O9-($G$126*($O9-$O$11)+$G$127*$O$12*COS(2*PI()*(E$134-$O$13-$G$125)/12))/$G$128,[1]Klima!F$24)</f>
        <v>12.831873973141704</v>
      </c>
      <c r="F135" s="118">
        <f>IF(AND(ISNUMBER($G$125),ISNUMBER($G$126),ISNUMBER($G$127),$G$128&gt;0),$O9-($G$126*($O9-$O$11)+$G$127*$O$12*COS(2*PI()*(F$134-$O$13-$G$125)/12))/$G$128,[1]Klima!G$24)</f>
        <v>13.075345399050288</v>
      </c>
      <c r="G135" s="118">
        <f>IF(AND(ISNUMBER($G$125),ISNUMBER($G$126),ISNUMBER($G$127),$G$128&gt;0),$O9-($G$126*($O9-$O$11)+$G$127*$O$12*COS(2*PI()*(G$134-$O$13-$G$125)/12))/$G$128,[1]Klima!H$24)</f>
        <v>13.877757999013914</v>
      </c>
      <c r="H135" s="118">
        <f>IF(AND(ISNUMBER($G$125),ISNUMBER($G$126),ISNUMBER($G$127),$G$128&gt;0),$O9-($G$126*($O9-$O$11)+$G$127*$O$12*COS(2*PI()*(H$134-$O$13-$G$125)/12))/$G$128,[1]Klima!I$24)</f>
        <v>15.024105964875769</v>
      </c>
      <c r="I135" s="118">
        <f>IF(AND(ISNUMBER($G$125),ISNUMBER($G$126),ISNUMBER($G$127),$G$128&gt;0),$O9-($G$126*($O9-$O$11)+$G$127*$O$12*COS(2*PI()*(I$134-$O$13-$G$125)/12))/$G$128,[1]Klima!J$24)</f>
        <v>16.207226284938109</v>
      </c>
      <c r="J135" s="118">
        <f>IF(AND(ISNUMBER($G$125),ISNUMBER($G$126),ISNUMBER($G$127),$G$128&gt;0),$O9-($G$126*($O9-$O$11)+$G$127*$O$12*COS(2*PI()*(J$134-$O$13-$G$125)/12))/$G$128,[1]Klima!K$24)</f>
        <v>17.110102824891378</v>
      </c>
      <c r="K135" s="118">
        <f>IF(AND(ISNUMBER($G$125),ISNUMBER($G$126),ISNUMBER($G$127),$G$128&gt;0),$O9-($G$126*($O9-$O$11)+$G$127*$O$12*COS(2*PI()*(K$134-$O$13-$G$125)/12))/$G$128,[1]Klima!L$24)</f>
        <v>17.490810544990094</v>
      </c>
      <c r="L135" s="118">
        <f>IF(AND(ISNUMBER($G$125),ISNUMBER($G$126),ISNUMBER($G$127),$G$128&gt;0),$O9-($G$126*($O9-$O$11)+$G$127*$O$12*COS(2*PI()*(L$134-$O$13-$G$125)/12))/$G$128,[1]Klima!M$24)</f>
        <v>17.247339119081506</v>
      </c>
      <c r="M135" s="118">
        <f>IF(AND(ISNUMBER($G$125),ISNUMBER($G$126),ISNUMBER($G$127),$G$128&gt;0),$O9-($G$126*($O9-$O$11)+$G$127*$O$12*COS(2*PI()*(M$134-$O$13-$G$125)/12))/$G$128,[1]Klima!N$24)</f>
        <v>16.444926519117882</v>
      </c>
      <c r="N135" s="118">
        <f>IF(AND(ISNUMBER($G$125),ISNUMBER($G$126),ISNUMBER($G$127),$G$128&gt;0),$O9-($G$126*($O9-$O$11)+$G$127*$O$12*COS(2*PI()*(N$134-$O$13-$G$125)/12))/$G$128,[1]Klima!O$24)</f>
        <v>15.298578553256029</v>
      </c>
      <c r="O135" s="118">
        <f>IF(AND(ISNUMBER($G$125),ISNUMBER($G$126),ISNUMBER($G$127),$G$128&gt;0),$O9-($G$126*($O9-$O$11)+$G$127*$O$12*COS(2*PI()*(O$134-$O$13-$G$125)/12))/$G$128,[1]Klima!P$24)</f>
        <v>14.115458233193687</v>
      </c>
      <c r="P135" s="118">
        <f>IF(ISNUMBER(D135),AVERAGE(D135:O135),"")</f>
        <v>15.161342259065899</v>
      </c>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row>
    <row r="136" spans="1:49" hidden="1" x14ac:dyDescent="0.3">
      <c r="A136" s="118"/>
      <c r="B136" s="118" t="s">
        <v>240</v>
      </c>
      <c r="C136" s="118"/>
      <c r="D136" s="118">
        <f>IF(AND(ISNUMBER($G$125),ISNUMBER($G$126),ISNUMBER($G$127),$G$128&gt;0),$O10-($G$126*($O10-$O$11)+$G$127*$O$12*COS(2*PI()*(D$134-$O$13-$G$125)/12))/$G$128,[1]Klima!E$24)</f>
        <v>14.738476752222928</v>
      </c>
      <c r="E136" s="118">
        <f>IF(AND(ISNUMBER($G$125),ISNUMBER($G$126),ISNUMBER($G$127),$G$128&gt;0),$O10-($G$126*($O10-$O$11)+$G$127*$O$12*COS(2*PI()*(E$134-$O$13-$G$125)/12))/$G$128,[1]Klima!F$24)</f>
        <v>14.357769032124214</v>
      </c>
      <c r="F136" s="118">
        <f>IF(AND(ISNUMBER($G$125),ISNUMBER($G$126),ISNUMBER($G$127),$G$128&gt;0),$O10-($G$126*($O10-$O$11)+$G$127*$O$12*COS(2*PI()*(F$134-$O$13-$G$125)/12))/$G$128,[1]Klima!G$24)</f>
        <v>14.601240458032798</v>
      </c>
      <c r="G136" s="118">
        <f>IF(AND(ISNUMBER($G$125),ISNUMBER($G$126),ISNUMBER($G$127),$G$128&gt;0),$O10-($G$126*($O10-$O$11)+$G$127*$O$12*COS(2*PI()*(G$134-$O$13-$G$125)/12))/$G$128,[1]Klima!H$24)</f>
        <v>15.403653057996426</v>
      </c>
      <c r="H136" s="118">
        <f>IF(AND(ISNUMBER($G$125),ISNUMBER($G$126),ISNUMBER($G$127),$G$128&gt;0),$O10-($G$126*($O10-$O$11)+$G$127*$O$12*COS(2*PI()*(H$134-$O$13-$G$125)/12))/$G$128,[1]Klima!I$24)</f>
        <v>16.550001023858279</v>
      </c>
      <c r="I136" s="118">
        <f>IF(AND(ISNUMBER($G$125),ISNUMBER($G$126),ISNUMBER($G$127),$G$128&gt;0),$O10-($G$126*($O10-$O$11)+$G$127*$O$12*COS(2*PI()*(I$134-$O$13-$G$125)/12))/$G$128,[1]Klima!J$24)</f>
        <v>17.733121343920619</v>
      </c>
      <c r="J136" s="118">
        <f>IF(AND(ISNUMBER($G$125),ISNUMBER($G$126),ISNUMBER($G$127),$G$128&gt;0),$O10-($G$126*($O10-$O$11)+$G$127*$O$12*COS(2*PI()*(J$134-$O$13-$G$125)/12))/$G$128,[1]Klima!K$24)</f>
        <v>18.635997883873888</v>
      </c>
      <c r="K136" s="118">
        <f>IF(AND(ISNUMBER($G$125),ISNUMBER($G$126),ISNUMBER($G$127),$G$128&gt;0),$O10-($G$126*($O10-$O$11)+$G$127*$O$12*COS(2*PI()*(K$134-$O$13-$G$125)/12))/$G$128,[1]Klima!L$24)</f>
        <v>19.016705603972603</v>
      </c>
      <c r="L136" s="118">
        <f>IF(AND(ISNUMBER($G$125),ISNUMBER($G$126),ISNUMBER($G$127),$G$128&gt;0),$O10-($G$126*($O10-$O$11)+$G$127*$O$12*COS(2*PI()*(L$134-$O$13-$G$125)/12))/$G$128,[1]Klima!M$24)</f>
        <v>18.773234178064016</v>
      </c>
      <c r="M136" s="118">
        <f>IF(AND(ISNUMBER($G$125),ISNUMBER($G$126),ISNUMBER($G$127),$G$128&gt;0),$O10-($G$126*($O10-$O$11)+$G$127*$O$12*COS(2*PI()*(M$134-$O$13-$G$125)/12))/$G$128,[1]Klima!N$24)</f>
        <v>17.970821578100391</v>
      </c>
      <c r="N136" s="118">
        <f>IF(AND(ISNUMBER($G$125),ISNUMBER($G$126),ISNUMBER($G$127),$G$128&gt;0),$O10-($G$126*($O10-$O$11)+$G$127*$O$12*COS(2*PI()*(N$134-$O$13-$G$125)/12))/$G$128,[1]Klima!O$24)</f>
        <v>16.824473612238538</v>
      </c>
      <c r="O136" s="118">
        <f>IF(AND(ISNUMBER($G$125),ISNUMBER($G$126),ISNUMBER($G$127),$G$128&gt;0),$O10-($G$126*($O10-$O$11)+$G$127*$O$12*COS(2*PI()*(O$134-$O$13-$G$125)/12))/$G$128,[1]Klima!P$24)</f>
        <v>15.641353292176198</v>
      </c>
      <c r="P136" s="118">
        <f>IF(ISNUMBER(D136),AVERAGE(D136:O136),"")</f>
        <v>16.687237318048407</v>
      </c>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row>
    <row r="137" spans="1:49" hidden="1" x14ac:dyDescent="0.3">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row>
    <row r="138" spans="1:49" hidden="1" x14ac:dyDescent="0.3">
      <c r="A138" s="118"/>
      <c r="B138" s="118"/>
      <c r="C138" s="118" t="s">
        <v>251</v>
      </c>
      <c r="D138" s="118"/>
      <c r="E138" s="118"/>
      <c r="F138" s="118"/>
      <c r="G138" s="118"/>
      <c r="H138" s="118"/>
      <c r="I138" s="118">
        <f>IF(ISNUMBER(MIN(D135:O135)),MIN(D135:O135),"")</f>
        <v>12.831873973141704</v>
      </c>
      <c r="J138" s="118"/>
      <c r="K138" s="118"/>
      <c r="L138" s="118" t="s">
        <v>252</v>
      </c>
      <c r="M138" s="118"/>
      <c r="N138" s="118"/>
      <c r="O138" s="118">
        <f>IF(ISNUMBER(MAX(D136:O136)),MAX(D136:O136),"")</f>
        <v>19.016705603972603</v>
      </c>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row>
    <row r="139" spans="1:49"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row>
  </sheetData>
  <dataValidations count="2">
    <dataValidation type="list" showInputMessage="1" showErrorMessage="1" sqref="AE25 AU25 R24 R29 R32 R38 AH24 AH29 AH32 AH38 B38 B32 B29 B24 O25" xr:uid="{00000000-0002-0000-0500-000000000000}">
      <formula1>PHPP_Daten_Ankreuzen</formula1>
    </dataValidation>
    <dataValidation type="decimal" allowBlank="1" showInputMessage="1" showErrorMessage="1" sqref="G45 W45 AM45" xr:uid="{00000000-0002-0000-0500-000001000000}">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3"/>
  <sheetViews>
    <sheetView workbookViewId="0">
      <selection sqref="A1:O1"/>
    </sheetView>
  </sheetViews>
  <sheetFormatPr baseColWidth="10" defaultColWidth="9.109375" defaultRowHeight="14.4" x14ac:dyDescent="0.3"/>
  <cols>
    <col min="3" max="3" width="45.33203125" customWidth="1"/>
    <col min="4" max="15" width="4.6640625" customWidth="1"/>
  </cols>
  <sheetData>
    <row r="1" spans="1:16" x14ac:dyDescent="0.3">
      <c r="A1" s="214" t="s">
        <v>69</v>
      </c>
      <c r="B1" s="214"/>
      <c r="C1" s="214"/>
      <c r="D1" s="214"/>
      <c r="E1" s="214"/>
      <c r="F1" s="214"/>
      <c r="G1" s="214"/>
      <c r="H1" s="214"/>
      <c r="I1" s="214"/>
      <c r="J1" s="214"/>
      <c r="K1" s="214"/>
      <c r="L1" s="214"/>
      <c r="M1" s="214"/>
      <c r="N1" s="214"/>
      <c r="O1" s="214"/>
    </row>
    <row r="2" spans="1:16" x14ac:dyDescent="0.3">
      <c r="A2" s="216" t="s">
        <v>65</v>
      </c>
      <c r="B2" s="216" t="s">
        <v>12</v>
      </c>
      <c r="C2" s="216" t="s">
        <v>63</v>
      </c>
      <c r="D2" s="222" t="s">
        <v>78</v>
      </c>
      <c r="E2" s="223"/>
      <c r="F2" s="223"/>
      <c r="G2" s="223"/>
      <c r="H2" s="223"/>
      <c r="I2" s="223"/>
      <c r="J2" s="223"/>
      <c r="K2" s="223"/>
      <c r="L2" s="223"/>
      <c r="M2" s="223"/>
      <c r="N2" s="223"/>
      <c r="O2" s="224"/>
    </row>
    <row r="3" spans="1:16" x14ac:dyDescent="0.3">
      <c r="A3" s="217"/>
      <c r="B3" s="217"/>
      <c r="C3" s="217"/>
      <c r="D3" s="32">
        <v>1</v>
      </c>
      <c r="E3" s="32">
        <v>2</v>
      </c>
      <c r="F3" s="32">
        <v>3</v>
      </c>
      <c r="G3" s="32">
        <v>4</v>
      </c>
      <c r="H3" s="32">
        <v>5</v>
      </c>
      <c r="I3" s="32">
        <v>6</v>
      </c>
      <c r="J3" s="32">
        <v>7</v>
      </c>
      <c r="K3" s="32">
        <v>8</v>
      </c>
      <c r="L3" s="32">
        <v>9</v>
      </c>
      <c r="M3" s="32">
        <v>10</v>
      </c>
      <c r="N3" s="32">
        <v>11</v>
      </c>
      <c r="O3" s="32">
        <v>12</v>
      </c>
    </row>
    <row r="4" spans="1:16" x14ac:dyDescent="0.3">
      <c r="A4" s="30">
        <v>1</v>
      </c>
      <c r="B4" s="30" t="s">
        <v>294</v>
      </c>
      <c r="C4" s="30">
        <v>2</v>
      </c>
      <c r="D4" s="174">
        <f>Ground!D109</f>
        <v>9.0168816872204367</v>
      </c>
      <c r="E4" s="174">
        <f>Ground!E109</f>
        <v>8.5636790169251515</v>
      </c>
      <c r="F4" s="174">
        <f>Ground!F109</f>
        <v>9.0710689854001156</v>
      </c>
      <c r="G4" s="174">
        <f>Ground!G109</f>
        <v>10.40309686034481</v>
      </c>
      <c r="H4" s="174">
        <f>Ground!H109</f>
        <v>12.202846848372065</v>
      </c>
      <c r="I4" s="174">
        <f>Ground!I109</f>
        <v>14.5961537713313</v>
      </c>
      <c r="J4" s="174">
        <f>Ground!J109</f>
        <v>15.888513790883589</v>
      </c>
      <c r="K4" s="174">
        <f>Ground!K109</f>
        <v>16.341716461178876</v>
      </c>
      <c r="L4" s="174">
        <f>Ground!L109</f>
        <v>15.834326492703912</v>
      </c>
      <c r="M4" s="174">
        <f>Ground!M109</f>
        <v>13.894222240039964</v>
      </c>
      <c r="N4" s="174">
        <f>Ground!N109</f>
        <v>12.094472252012711</v>
      </c>
      <c r="O4" s="174">
        <f>Ground!O109</f>
        <v>10.309241706772726</v>
      </c>
      <c r="P4" t="s">
        <v>253</v>
      </c>
    </row>
    <row r="5" spans="1:16" x14ac:dyDescent="0.3">
      <c r="A5" s="30">
        <v>2</v>
      </c>
      <c r="B5" s="30"/>
      <c r="C5" s="30"/>
      <c r="D5" s="174"/>
      <c r="E5" s="174"/>
      <c r="F5" s="174"/>
      <c r="G5" s="174"/>
      <c r="H5" s="174"/>
      <c r="I5" s="174"/>
      <c r="J5" s="174"/>
      <c r="K5" s="174"/>
      <c r="L5" s="174"/>
      <c r="M5" s="174"/>
      <c r="N5" s="174"/>
      <c r="O5" s="174"/>
    </row>
    <row r="6" spans="1:16" x14ac:dyDescent="0.3">
      <c r="A6" s="30">
        <v>3</v>
      </c>
      <c r="B6" s="30"/>
      <c r="C6" s="30"/>
      <c r="D6" s="174"/>
      <c r="E6" s="174"/>
      <c r="F6" s="174"/>
      <c r="G6" s="174"/>
      <c r="H6" s="174"/>
      <c r="I6" s="174"/>
      <c r="J6" s="174"/>
      <c r="K6" s="174"/>
      <c r="L6" s="174"/>
      <c r="M6" s="174"/>
      <c r="N6" s="174"/>
      <c r="O6" s="174"/>
    </row>
    <row r="7" spans="1:16" x14ac:dyDescent="0.3">
      <c r="A7" s="30">
        <v>4</v>
      </c>
      <c r="B7" s="30"/>
      <c r="C7" s="30"/>
      <c r="D7" s="174"/>
      <c r="E7" s="174"/>
      <c r="F7" s="174"/>
      <c r="G7" s="174"/>
      <c r="H7" s="174"/>
      <c r="I7" s="174"/>
      <c r="J7" s="174"/>
      <c r="K7" s="174"/>
      <c r="L7" s="174"/>
      <c r="M7" s="174"/>
      <c r="N7" s="174"/>
      <c r="O7" s="174"/>
    </row>
    <row r="8" spans="1:16" x14ac:dyDescent="0.3">
      <c r="A8" s="30">
        <v>5</v>
      </c>
      <c r="B8" s="30"/>
      <c r="C8" s="30"/>
      <c r="D8" s="174"/>
      <c r="E8" s="174"/>
      <c r="F8" s="174"/>
      <c r="G8" s="174"/>
      <c r="H8" s="174"/>
      <c r="I8" s="174"/>
      <c r="J8" s="174"/>
      <c r="K8" s="174"/>
      <c r="L8" s="174"/>
      <c r="M8" s="174"/>
      <c r="N8" s="174"/>
      <c r="O8" s="174"/>
    </row>
    <row r="9" spans="1:16" x14ac:dyDescent="0.3">
      <c r="A9" s="30">
        <v>6</v>
      </c>
      <c r="B9" s="30"/>
      <c r="C9" s="30"/>
      <c r="D9" s="174"/>
      <c r="E9" s="174"/>
      <c r="F9" s="174"/>
      <c r="G9" s="174"/>
      <c r="H9" s="174"/>
      <c r="I9" s="174"/>
      <c r="J9" s="174"/>
      <c r="K9" s="174"/>
      <c r="L9" s="174"/>
      <c r="M9" s="174"/>
      <c r="N9" s="174"/>
      <c r="O9" s="174"/>
    </row>
    <row r="11" spans="1:16" x14ac:dyDescent="0.3">
      <c r="A11" s="214" t="s">
        <v>11</v>
      </c>
      <c r="B11" s="214"/>
      <c r="C11" s="214"/>
      <c r="D11" s="214"/>
      <c r="E11" s="214"/>
      <c r="F11" s="214"/>
      <c r="G11" s="214"/>
      <c r="H11" s="214"/>
      <c r="I11" s="214"/>
      <c r="J11" s="214"/>
      <c r="K11" s="214"/>
      <c r="L11" s="214"/>
      <c r="M11" s="214"/>
      <c r="N11" s="214"/>
      <c r="O11" s="214"/>
    </row>
    <row r="12" spans="1:16" x14ac:dyDescent="0.3">
      <c r="A12" s="216" t="s">
        <v>65</v>
      </c>
      <c r="B12" s="216" t="s">
        <v>12</v>
      </c>
      <c r="C12" s="216" t="s">
        <v>63</v>
      </c>
      <c r="D12" s="222" t="s">
        <v>78</v>
      </c>
      <c r="E12" s="223"/>
      <c r="F12" s="223"/>
      <c r="G12" s="223"/>
      <c r="H12" s="223"/>
      <c r="I12" s="223"/>
      <c r="J12" s="223"/>
      <c r="K12" s="223"/>
      <c r="L12" s="223"/>
      <c r="M12" s="223"/>
      <c r="N12" s="223"/>
      <c r="O12" s="224"/>
    </row>
    <row r="13" spans="1:16" x14ac:dyDescent="0.3">
      <c r="A13" s="217"/>
      <c r="B13" s="217"/>
      <c r="C13" s="217"/>
      <c r="D13" s="32">
        <v>1</v>
      </c>
      <c r="E13" s="32">
        <v>2</v>
      </c>
      <c r="F13" s="32">
        <v>3</v>
      </c>
      <c r="G13" s="32">
        <v>4</v>
      </c>
      <c r="H13" s="32">
        <v>5</v>
      </c>
      <c r="I13" s="32">
        <v>6</v>
      </c>
      <c r="J13" s="32">
        <v>7</v>
      </c>
      <c r="K13" s="32">
        <v>8</v>
      </c>
      <c r="L13" s="32">
        <v>9</v>
      </c>
      <c r="M13" s="32">
        <v>10</v>
      </c>
      <c r="N13" s="32">
        <v>11</v>
      </c>
      <c r="O13" s="32">
        <v>12</v>
      </c>
    </row>
    <row r="14" spans="1:16" x14ac:dyDescent="0.3">
      <c r="A14" s="30">
        <v>1</v>
      </c>
      <c r="B14" s="30" t="s">
        <v>77</v>
      </c>
      <c r="C14" s="30">
        <v>1</v>
      </c>
      <c r="D14" s="174">
        <v>15</v>
      </c>
      <c r="E14" s="174">
        <v>18</v>
      </c>
      <c r="F14" s="174"/>
      <c r="G14" s="174"/>
      <c r="H14" s="174"/>
      <c r="I14" s="174"/>
      <c r="J14" s="174"/>
      <c r="K14" s="174"/>
      <c r="L14" s="174"/>
      <c r="M14" s="174"/>
      <c r="N14" s="174"/>
      <c r="O14" s="174"/>
    </row>
    <row r="15" spans="1:16" x14ac:dyDescent="0.3">
      <c r="A15" s="30">
        <v>2</v>
      </c>
      <c r="B15" s="30"/>
      <c r="C15" s="30"/>
      <c r="D15" s="174"/>
      <c r="E15" s="174"/>
      <c r="F15" s="174"/>
      <c r="G15" s="174"/>
      <c r="H15" s="174"/>
      <c r="I15" s="174"/>
      <c r="J15" s="174"/>
      <c r="K15" s="174"/>
      <c r="L15" s="174"/>
      <c r="M15" s="174"/>
      <c r="N15" s="174"/>
      <c r="O15" s="174"/>
    </row>
    <row r="16" spans="1:16" x14ac:dyDescent="0.3">
      <c r="A16" s="30">
        <v>3</v>
      </c>
      <c r="B16" s="30"/>
      <c r="C16" s="30"/>
      <c r="D16" s="174"/>
      <c r="E16" s="174"/>
      <c r="F16" s="174"/>
      <c r="G16" s="174"/>
      <c r="H16" s="174"/>
      <c r="I16" s="174"/>
      <c r="J16" s="174"/>
      <c r="K16" s="174"/>
      <c r="L16" s="174"/>
      <c r="M16" s="174"/>
      <c r="N16" s="174"/>
      <c r="O16" s="174"/>
    </row>
    <row r="17" spans="1:15" x14ac:dyDescent="0.3">
      <c r="A17" s="30">
        <v>4</v>
      </c>
      <c r="B17" s="30"/>
      <c r="C17" s="30"/>
      <c r="D17" s="174"/>
      <c r="E17" s="174"/>
      <c r="F17" s="174"/>
      <c r="G17" s="174"/>
      <c r="H17" s="174"/>
      <c r="I17" s="174"/>
      <c r="J17" s="174"/>
      <c r="K17" s="174"/>
      <c r="L17" s="174"/>
      <c r="M17" s="174"/>
      <c r="N17" s="174"/>
      <c r="O17" s="174"/>
    </row>
    <row r="18" spans="1:15" x14ac:dyDescent="0.3">
      <c r="A18" s="30">
        <v>5</v>
      </c>
      <c r="B18" s="30"/>
      <c r="C18" s="30"/>
      <c r="D18" s="174"/>
      <c r="E18" s="174"/>
      <c r="F18" s="174"/>
      <c r="G18" s="174"/>
      <c r="H18" s="174"/>
      <c r="I18" s="174"/>
      <c r="J18" s="174"/>
      <c r="K18" s="174"/>
      <c r="L18" s="174"/>
      <c r="M18" s="174"/>
      <c r="N18" s="174"/>
      <c r="O18" s="174"/>
    </row>
    <row r="19" spans="1:15" x14ac:dyDescent="0.3">
      <c r="A19" s="30">
        <v>6</v>
      </c>
      <c r="B19" s="30"/>
      <c r="C19" s="30"/>
      <c r="D19" s="174"/>
      <c r="E19" s="174"/>
      <c r="F19" s="174"/>
      <c r="G19" s="174"/>
      <c r="H19" s="174"/>
      <c r="I19" s="174"/>
      <c r="J19" s="174"/>
      <c r="K19" s="174"/>
      <c r="L19" s="174"/>
      <c r="M19" s="174"/>
      <c r="N19" s="174"/>
      <c r="O19" s="174"/>
    </row>
    <row r="21" spans="1:15" x14ac:dyDescent="0.3">
      <c r="A21" s="214" t="s">
        <v>72</v>
      </c>
      <c r="B21" s="214"/>
      <c r="C21" s="214"/>
      <c r="D21" s="214"/>
      <c r="E21" s="214"/>
      <c r="F21" s="214"/>
      <c r="G21" s="214"/>
      <c r="H21" s="214"/>
      <c r="I21" s="214"/>
      <c r="J21" s="214"/>
      <c r="K21" s="214"/>
      <c r="L21" s="214"/>
      <c r="M21" s="214"/>
      <c r="N21" s="214"/>
      <c r="O21" s="214"/>
    </row>
    <row r="22" spans="1:15" s="33" customFormat="1" ht="32.25" customHeight="1" x14ac:dyDescent="0.3">
      <c r="A22" s="31" t="s">
        <v>65</v>
      </c>
      <c r="B22" s="31" t="s">
        <v>12</v>
      </c>
      <c r="C22" s="31" t="s">
        <v>73</v>
      </c>
      <c r="D22" s="228" t="s">
        <v>74</v>
      </c>
      <c r="E22" s="228"/>
      <c r="F22" s="228"/>
      <c r="G22" s="228"/>
      <c r="H22" s="228" t="s">
        <v>75</v>
      </c>
      <c r="I22" s="228"/>
      <c r="J22" s="228"/>
      <c r="K22" s="228"/>
      <c r="L22" s="228" t="s">
        <v>76</v>
      </c>
      <c r="M22" s="228"/>
      <c r="N22" s="228"/>
      <c r="O22" s="228"/>
    </row>
    <row r="23" spans="1:15" x14ac:dyDescent="0.3">
      <c r="A23" s="30">
        <v>1</v>
      </c>
      <c r="B23" s="30" t="s">
        <v>295</v>
      </c>
      <c r="C23" s="30" t="s">
        <v>296</v>
      </c>
      <c r="D23" s="225">
        <v>11.4</v>
      </c>
      <c r="E23" s="226"/>
      <c r="F23" s="226"/>
      <c r="G23" s="227"/>
      <c r="H23" s="225">
        <v>47.267000000000003</v>
      </c>
      <c r="I23" s="226"/>
      <c r="J23" s="226"/>
      <c r="K23" s="227"/>
      <c r="L23" s="225">
        <v>7.5</v>
      </c>
      <c r="M23" s="226"/>
      <c r="N23" s="226"/>
      <c r="O23" s="227"/>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106"/>
  <sheetViews>
    <sheetView zoomScale="85" zoomScaleNormal="85" workbookViewId="0">
      <pane ySplit="3" topLeftCell="A55" activePane="bottomLeft" state="frozen"/>
      <selection pane="bottomLeft" activeCell="N75" sqref="N75:N83"/>
    </sheetView>
  </sheetViews>
  <sheetFormatPr baseColWidth="10" defaultColWidth="9.109375" defaultRowHeight="14.4" x14ac:dyDescent="0.3"/>
  <cols>
    <col min="1" max="1" width="20.109375" bestFit="1" customWidth="1"/>
    <col min="2" max="2" width="5.88671875" bestFit="1" customWidth="1"/>
    <col min="5" max="5" width="20.109375" bestFit="1" customWidth="1"/>
    <col min="7" max="7" width="9.6640625" customWidth="1"/>
    <col min="8" max="31" width="8.44140625" customWidth="1"/>
    <col min="36" max="36" width="9.109375" customWidth="1"/>
    <col min="37" max="60" width="5.6640625" customWidth="1"/>
    <col min="66" max="89" width="5.6640625" customWidth="1"/>
    <col min="95" max="118" width="5.6640625" customWidth="1"/>
  </cols>
  <sheetData>
    <row r="1" spans="1:61" ht="15" thickBot="1" x14ac:dyDescent="0.35">
      <c r="A1" s="249" t="s">
        <v>290</v>
      </c>
      <c r="B1" s="250"/>
      <c r="D1" s="243" t="s">
        <v>278</v>
      </c>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5"/>
    </row>
    <row r="2" spans="1:61" x14ac:dyDescent="0.3">
      <c r="A2" s="231" t="s">
        <v>12</v>
      </c>
      <c r="B2" s="233" t="s">
        <v>285</v>
      </c>
      <c r="D2" s="251" t="s">
        <v>65</v>
      </c>
      <c r="E2" s="229" t="s">
        <v>12</v>
      </c>
      <c r="F2" s="229" t="s">
        <v>63</v>
      </c>
      <c r="G2" s="229" t="s">
        <v>283</v>
      </c>
      <c r="H2" s="246" t="s">
        <v>281</v>
      </c>
      <c r="I2" s="247"/>
      <c r="J2" s="247"/>
      <c r="K2" s="247"/>
      <c r="L2" s="247"/>
      <c r="M2" s="247"/>
      <c r="N2" s="247"/>
      <c r="O2" s="247"/>
      <c r="P2" s="247"/>
      <c r="Q2" s="247"/>
      <c r="R2" s="247"/>
      <c r="S2" s="247"/>
      <c r="T2" s="247"/>
      <c r="U2" s="247"/>
      <c r="V2" s="247"/>
      <c r="W2" s="247"/>
      <c r="X2" s="247"/>
      <c r="Y2" s="247"/>
      <c r="Z2" s="247"/>
      <c r="AA2" s="247"/>
      <c r="AB2" s="247"/>
      <c r="AC2" s="247"/>
      <c r="AD2" s="247"/>
      <c r="AE2" s="248"/>
    </row>
    <row r="3" spans="1:61" ht="15" thickBot="1" x14ac:dyDescent="0.35">
      <c r="A3" s="232"/>
      <c r="B3" s="234"/>
      <c r="D3" s="252"/>
      <c r="E3" s="230"/>
      <c r="F3" s="230"/>
      <c r="G3" s="230"/>
      <c r="H3" s="164" t="s">
        <v>254</v>
      </c>
      <c r="I3" s="165" t="s">
        <v>255</v>
      </c>
      <c r="J3" s="165" t="s">
        <v>256</v>
      </c>
      <c r="K3" s="165" t="s">
        <v>257</v>
      </c>
      <c r="L3" s="165" t="s">
        <v>258</v>
      </c>
      <c r="M3" s="165" t="s">
        <v>259</v>
      </c>
      <c r="N3" s="165" t="s">
        <v>260</v>
      </c>
      <c r="O3" s="165" t="s">
        <v>261</v>
      </c>
      <c r="P3" s="165" t="s">
        <v>262</v>
      </c>
      <c r="Q3" s="165" t="s">
        <v>263</v>
      </c>
      <c r="R3" s="165" t="s">
        <v>264</v>
      </c>
      <c r="S3" s="166" t="s">
        <v>265</v>
      </c>
      <c r="T3" s="166" t="s">
        <v>266</v>
      </c>
      <c r="U3" s="166" t="s">
        <v>267</v>
      </c>
      <c r="V3" s="166" t="s">
        <v>268</v>
      </c>
      <c r="W3" s="166" t="s">
        <v>269</v>
      </c>
      <c r="X3" s="166" t="s">
        <v>270</v>
      </c>
      <c r="Y3" s="166" t="s">
        <v>271</v>
      </c>
      <c r="Z3" s="166" t="s">
        <v>272</v>
      </c>
      <c r="AA3" s="166" t="s">
        <v>273</v>
      </c>
      <c r="AB3" s="166" t="s">
        <v>274</v>
      </c>
      <c r="AC3" s="166" t="s">
        <v>275</v>
      </c>
      <c r="AD3" s="166" t="s">
        <v>276</v>
      </c>
      <c r="AE3" s="167" t="s">
        <v>277</v>
      </c>
    </row>
    <row r="4" spans="1:61" ht="15" thickBot="1" x14ac:dyDescent="0.35">
      <c r="A4" s="162" t="s">
        <v>1435</v>
      </c>
      <c r="B4" s="194">
        <v>8</v>
      </c>
      <c r="D4" s="235">
        <v>1</v>
      </c>
      <c r="E4" s="237" t="s">
        <v>1429</v>
      </c>
      <c r="F4" s="237">
        <v>0</v>
      </c>
      <c r="G4" s="146" t="s">
        <v>279</v>
      </c>
      <c r="H4" s="178">
        <v>0</v>
      </c>
      <c r="I4" s="179">
        <v>0</v>
      </c>
      <c r="J4" s="179">
        <v>0</v>
      </c>
      <c r="K4" s="179">
        <v>0</v>
      </c>
      <c r="L4" s="179">
        <v>0</v>
      </c>
      <c r="M4" s="179">
        <v>0</v>
      </c>
      <c r="N4" s="179">
        <v>1</v>
      </c>
      <c r="O4" s="179">
        <v>2</v>
      </c>
      <c r="P4" s="179">
        <v>0</v>
      </c>
      <c r="Q4" s="179">
        <v>0</v>
      </c>
      <c r="R4" s="179">
        <v>0</v>
      </c>
      <c r="S4" s="179">
        <v>0</v>
      </c>
      <c r="T4" s="179">
        <v>2</v>
      </c>
      <c r="U4" s="179">
        <v>1</v>
      </c>
      <c r="V4" s="179">
        <v>0</v>
      </c>
      <c r="W4" s="179">
        <v>0</v>
      </c>
      <c r="X4" s="179">
        <v>0</v>
      </c>
      <c r="Y4" s="179">
        <v>1</v>
      </c>
      <c r="Z4" s="179">
        <v>2</v>
      </c>
      <c r="AA4" s="179">
        <v>3</v>
      </c>
      <c r="AB4" s="179">
        <v>0</v>
      </c>
      <c r="AC4" s="179">
        <v>0</v>
      </c>
      <c r="AD4" s="179">
        <v>0</v>
      </c>
      <c r="AE4" s="180">
        <v>0</v>
      </c>
    </row>
    <row r="5" spans="1:61" ht="15" thickBot="1" x14ac:dyDescent="0.35">
      <c r="A5" s="162" t="s">
        <v>1435</v>
      </c>
      <c r="B5" s="194">
        <v>9</v>
      </c>
      <c r="D5" s="236"/>
      <c r="E5" s="238"/>
      <c r="F5" s="238"/>
      <c r="G5" s="147" t="s">
        <v>280</v>
      </c>
      <c r="H5" s="175">
        <v>0</v>
      </c>
      <c r="I5" s="175">
        <v>0</v>
      </c>
      <c r="J5" s="175">
        <v>0</v>
      </c>
      <c r="K5" s="175">
        <v>0</v>
      </c>
      <c r="L5" s="175">
        <v>0</v>
      </c>
      <c r="M5" s="175">
        <v>0</v>
      </c>
      <c r="N5" s="175">
        <v>0</v>
      </c>
      <c r="O5" s="175">
        <v>1</v>
      </c>
      <c r="P5" s="175">
        <v>1</v>
      </c>
      <c r="Q5" s="175">
        <v>1</v>
      </c>
      <c r="R5" s="175">
        <v>1</v>
      </c>
      <c r="S5" s="175">
        <v>1</v>
      </c>
      <c r="T5" s="175">
        <v>1</v>
      </c>
      <c r="U5" s="175">
        <v>1</v>
      </c>
      <c r="V5" s="175">
        <v>1</v>
      </c>
      <c r="W5" s="175">
        <v>1</v>
      </c>
      <c r="X5" s="175">
        <v>1</v>
      </c>
      <c r="Y5" s="175">
        <v>1</v>
      </c>
      <c r="Z5" s="175">
        <v>0</v>
      </c>
      <c r="AA5" s="175">
        <v>0</v>
      </c>
      <c r="AB5" s="175">
        <v>0</v>
      </c>
      <c r="AC5" s="175">
        <v>0</v>
      </c>
      <c r="AD5" s="175">
        <v>0</v>
      </c>
      <c r="AE5" s="176">
        <v>0</v>
      </c>
    </row>
    <row r="6" spans="1:61" ht="15" thickBot="1" x14ac:dyDescent="0.35">
      <c r="A6" s="162" t="s">
        <v>1470</v>
      </c>
      <c r="B6" s="194">
        <v>8</v>
      </c>
      <c r="D6" s="235">
        <v>2</v>
      </c>
      <c r="E6" s="237" t="s">
        <v>1430</v>
      </c>
      <c r="F6" s="237">
        <v>0</v>
      </c>
      <c r="G6" s="177" t="s">
        <v>279</v>
      </c>
      <c r="H6" s="178">
        <v>2</v>
      </c>
      <c r="I6" s="179">
        <v>2</v>
      </c>
      <c r="J6" s="179">
        <v>2</v>
      </c>
      <c r="K6" s="179">
        <v>2</v>
      </c>
      <c r="L6" s="179">
        <v>2</v>
      </c>
      <c r="M6" s="179">
        <v>2</v>
      </c>
      <c r="N6" s="179">
        <v>0</v>
      </c>
      <c r="O6" s="179">
        <v>0</v>
      </c>
      <c r="P6" s="179">
        <v>0</v>
      </c>
      <c r="Q6" s="179">
        <v>0</v>
      </c>
      <c r="R6" s="179">
        <v>0</v>
      </c>
      <c r="S6" s="179">
        <v>0</v>
      </c>
      <c r="T6" s="179">
        <v>0</v>
      </c>
      <c r="U6" s="179">
        <v>0</v>
      </c>
      <c r="V6" s="179">
        <v>0</v>
      </c>
      <c r="W6" s="179">
        <v>0</v>
      </c>
      <c r="X6" s="179">
        <v>0</v>
      </c>
      <c r="Y6" s="179">
        <v>0</v>
      </c>
      <c r="Z6" s="179">
        <v>0</v>
      </c>
      <c r="AA6" s="179">
        <v>0</v>
      </c>
      <c r="AB6" s="179">
        <v>0</v>
      </c>
      <c r="AC6" s="179">
        <v>0</v>
      </c>
      <c r="AD6" s="179">
        <v>0</v>
      </c>
      <c r="AE6" s="180">
        <v>2.1</v>
      </c>
    </row>
    <row r="7" spans="1:61" ht="15" thickBot="1" x14ac:dyDescent="0.35">
      <c r="A7" s="162" t="s">
        <v>1471</v>
      </c>
      <c r="B7" s="194">
        <v>9</v>
      </c>
      <c r="D7" s="236"/>
      <c r="E7" s="238"/>
      <c r="F7" s="238"/>
      <c r="G7" s="147" t="s">
        <v>280</v>
      </c>
      <c r="H7" s="181">
        <v>0</v>
      </c>
      <c r="I7" s="181">
        <v>0</v>
      </c>
      <c r="J7" s="181">
        <v>0</v>
      </c>
      <c r="K7" s="181">
        <v>0</v>
      </c>
      <c r="L7" s="181">
        <v>0</v>
      </c>
      <c r="M7" s="181">
        <v>0</v>
      </c>
      <c r="N7" s="181">
        <v>0</v>
      </c>
      <c r="O7" s="181">
        <v>1</v>
      </c>
      <c r="P7" s="181">
        <v>1</v>
      </c>
      <c r="Q7" s="181">
        <v>1</v>
      </c>
      <c r="R7" s="181">
        <v>1</v>
      </c>
      <c r="S7" s="181">
        <v>1</v>
      </c>
      <c r="T7" s="181">
        <v>1</v>
      </c>
      <c r="U7" s="181">
        <v>1</v>
      </c>
      <c r="V7" s="181">
        <v>1</v>
      </c>
      <c r="W7" s="181">
        <v>1</v>
      </c>
      <c r="X7" s="181">
        <v>1</v>
      </c>
      <c r="Y7" s="181">
        <v>1</v>
      </c>
      <c r="Z7" s="181">
        <v>0</v>
      </c>
      <c r="AA7" s="181">
        <v>0</v>
      </c>
      <c r="AB7" s="181">
        <v>0</v>
      </c>
      <c r="AC7" s="181">
        <v>0</v>
      </c>
      <c r="AD7" s="181">
        <v>0</v>
      </c>
      <c r="AE7" s="182">
        <v>0</v>
      </c>
    </row>
    <row r="8" spans="1:61" ht="15" thickBot="1" x14ac:dyDescent="0.35">
      <c r="A8" s="162" t="s">
        <v>1461</v>
      </c>
      <c r="B8" s="194">
        <v>2</v>
      </c>
      <c r="D8" s="235">
        <v>3</v>
      </c>
      <c r="E8" s="237" t="s">
        <v>1431</v>
      </c>
      <c r="F8" s="237">
        <v>0</v>
      </c>
      <c r="G8" s="146" t="s">
        <v>279</v>
      </c>
      <c r="H8" s="178">
        <v>0</v>
      </c>
      <c r="I8" s="179">
        <v>0</v>
      </c>
      <c r="J8" s="179">
        <v>0</v>
      </c>
      <c r="K8" s="179">
        <v>0</v>
      </c>
      <c r="L8" s="179">
        <v>0</v>
      </c>
      <c r="M8" s="179">
        <v>0</v>
      </c>
      <c r="N8" s="179">
        <v>0</v>
      </c>
      <c r="O8" s="179">
        <v>0</v>
      </c>
      <c r="P8" s="179">
        <v>0</v>
      </c>
      <c r="Q8" s="179">
        <v>0</v>
      </c>
      <c r="R8" s="179">
        <v>0</v>
      </c>
      <c r="S8" s="179">
        <v>0</v>
      </c>
      <c r="T8" s="179">
        <v>0</v>
      </c>
      <c r="U8" s="179">
        <v>0</v>
      </c>
      <c r="V8" s="179">
        <v>0</v>
      </c>
      <c r="W8" s="179">
        <v>0</v>
      </c>
      <c r="X8" s="179">
        <v>0</v>
      </c>
      <c r="Y8" s="179">
        <v>0</v>
      </c>
      <c r="Z8" s="179">
        <v>0</v>
      </c>
      <c r="AA8" s="179">
        <v>0</v>
      </c>
      <c r="AB8" s="179">
        <v>0</v>
      </c>
      <c r="AC8" s="179">
        <v>0</v>
      </c>
      <c r="AD8" s="179">
        <v>0</v>
      </c>
      <c r="AE8" s="180">
        <v>0</v>
      </c>
    </row>
    <row r="9" spans="1:61" ht="15" thickBot="1" x14ac:dyDescent="0.35">
      <c r="A9" s="162" t="s">
        <v>1464</v>
      </c>
      <c r="B9" s="194">
        <v>5</v>
      </c>
      <c r="D9" s="236"/>
      <c r="E9" s="238"/>
      <c r="F9" s="238"/>
      <c r="G9" s="147" t="s">
        <v>280</v>
      </c>
      <c r="H9" s="175">
        <v>0</v>
      </c>
      <c r="I9" s="175">
        <v>0</v>
      </c>
      <c r="J9" s="175">
        <v>0</v>
      </c>
      <c r="K9" s="175">
        <v>0</v>
      </c>
      <c r="L9" s="175">
        <v>0</v>
      </c>
      <c r="M9" s="175">
        <v>0</v>
      </c>
      <c r="N9" s="175">
        <v>0</v>
      </c>
      <c r="O9" s="175">
        <v>1</v>
      </c>
      <c r="P9" s="175">
        <v>1</v>
      </c>
      <c r="Q9" s="175">
        <v>1</v>
      </c>
      <c r="R9" s="175">
        <v>1</v>
      </c>
      <c r="S9" s="175">
        <v>1</v>
      </c>
      <c r="T9" s="175">
        <v>1</v>
      </c>
      <c r="U9" s="175">
        <v>1</v>
      </c>
      <c r="V9" s="175">
        <v>1</v>
      </c>
      <c r="W9" s="175">
        <v>1</v>
      </c>
      <c r="X9" s="175">
        <v>1</v>
      </c>
      <c r="Y9" s="175">
        <v>1</v>
      </c>
      <c r="Z9" s="175">
        <v>0</v>
      </c>
      <c r="AA9" s="175">
        <v>0</v>
      </c>
      <c r="AB9" s="175">
        <v>0</v>
      </c>
      <c r="AC9" s="175">
        <v>0</v>
      </c>
      <c r="AD9" s="175">
        <v>0</v>
      </c>
      <c r="AE9" s="176">
        <v>0</v>
      </c>
    </row>
    <row r="10" spans="1:61" ht="15" thickBot="1" x14ac:dyDescent="0.35">
      <c r="A10" s="162" t="s">
        <v>1464</v>
      </c>
      <c r="B10" s="194">
        <v>6</v>
      </c>
      <c r="D10" s="239">
        <v>4</v>
      </c>
      <c r="E10" s="240" t="s">
        <v>1432</v>
      </c>
      <c r="F10" s="240">
        <v>0</v>
      </c>
      <c r="G10" s="145" t="s">
        <v>279</v>
      </c>
      <c r="H10" s="178">
        <v>0</v>
      </c>
      <c r="I10" s="179">
        <v>0</v>
      </c>
      <c r="J10" s="179">
        <v>0</v>
      </c>
      <c r="K10" s="179">
        <v>0</v>
      </c>
      <c r="L10" s="179">
        <v>0</v>
      </c>
      <c r="M10" s="179">
        <v>0</v>
      </c>
      <c r="N10" s="179">
        <v>1</v>
      </c>
      <c r="O10" s="179">
        <v>1</v>
      </c>
      <c r="P10" s="179">
        <v>0</v>
      </c>
      <c r="Q10" s="179">
        <v>0</v>
      </c>
      <c r="R10" s="179">
        <v>0</v>
      </c>
      <c r="S10" s="179">
        <v>0</v>
      </c>
      <c r="T10" s="179">
        <v>0</v>
      </c>
      <c r="U10" s="179">
        <v>0</v>
      </c>
      <c r="V10" s="179">
        <v>0</v>
      </c>
      <c r="W10" s="179">
        <v>0</v>
      </c>
      <c r="X10" s="179">
        <v>0</v>
      </c>
      <c r="Y10" s="179">
        <v>0</v>
      </c>
      <c r="Z10" s="179">
        <v>1</v>
      </c>
      <c r="AA10" s="179">
        <v>0</v>
      </c>
      <c r="AB10" s="179">
        <v>0</v>
      </c>
      <c r="AC10" s="179">
        <v>0</v>
      </c>
      <c r="AD10" s="179">
        <v>0</v>
      </c>
      <c r="AE10" s="180">
        <v>0</v>
      </c>
    </row>
    <row r="11" spans="1:61" ht="15" thickBot="1" x14ac:dyDescent="0.35">
      <c r="A11" s="162" t="s">
        <v>1463</v>
      </c>
      <c r="B11" s="194">
        <v>4</v>
      </c>
      <c r="D11" s="239"/>
      <c r="E11" s="240"/>
      <c r="F11" s="240"/>
      <c r="G11" s="149" t="s">
        <v>280</v>
      </c>
      <c r="H11" s="175">
        <v>0</v>
      </c>
      <c r="I11" s="175">
        <v>0</v>
      </c>
      <c r="J11" s="175">
        <v>0</v>
      </c>
      <c r="K11" s="175">
        <v>0</v>
      </c>
      <c r="L11" s="175">
        <v>0</v>
      </c>
      <c r="M11" s="175">
        <v>0</v>
      </c>
      <c r="N11" s="175">
        <v>0</v>
      </c>
      <c r="O11" s="175">
        <v>1</v>
      </c>
      <c r="P11" s="175">
        <v>1</v>
      </c>
      <c r="Q11" s="175">
        <v>1</v>
      </c>
      <c r="R11" s="175">
        <v>1</v>
      </c>
      <c r="S11" s="175">
        <v>1</v>
      </c>
      <c r="T11" s="175">
        <v>1</v>
      </c>
      <c r="U11" s="175">
        <v>1</v>
      </c>
      <c r="V11" s="175">
        <v>1</v>
      </c>
      <c r="W11" s="175">
        <v>1</v>
      </c>
      <c r="X11" s="175">
        <v>1</v>
      </c>
      <c r="Y11" s="175">
        <v>1</v>
      </c>
      <c r="Z11" s="175">
        <v>0</v>
      </c>
      <c r="AA11" s="175">
        <v>0</v>
      </c>
      <c r="AB11" s="175">
        <v>0</v>
      </c>
      <c r="AC11" s="175">
        <v>0</v>
      </c>
      <c r="AD11" s="175">
        <v>0</v>
      </c>
      <c r="AE11" s="176">
        <v>0</v>
      </c>
    </row>
    <row r="12" spans="1:61" ht="15" thickBot="1" x14ac:dyDescent="0.35">
      <c r="A12" s="162" t="s">
        <v>1465</v>
      </c>
      <c r="B12" s="194">
        <v>1</v>
      </c>
      <c r="D12" s="235">
        <v>5</v>
      </c>
      <c r="E12" s="237" t="s">
        <v>1433</v>
      </c>
      <c r="F12" s="237">
        <v>0</v>
      </c>
      <c r="G12" s="146" t="s">
        <v>279</v>
      </c>
      <c r="H12" s="178">
        <v>1</v>
      </c>
      <c r="I12" s="179">
        <v>1</v>
      </c>
      <c r="J12" s="179">
        <v>1</v>
      </c>
      <c r="K12" s="179">
        <v>1</v>
      </c>
      <c r="L12" s="179">
        <v>1</v>
      </c>
      <c r="M12" s="179">
        <v>1</v>
      </c>
      <c r="N12" s="179">
        <v>1</v>
      </c>
      <c r="O12" s="179">
        <v>0</v>
      </c>
      <c r="P12" s="179">
        <v>0</v>
      </c>
      <c r="Q12" s="179">
        <v>0</v>
      </c>
      <c r="R12" s="179">
        <v>0</v>
      </c>
      <c r="S12" s="179">
        <v>0</v>
      </c>
      <c r="T12" s="179">
        <v>0</v>
      </c>
      <c r="U12" s="179">
        <v>0</v>
      </c>
      <c r="V12" s="179">
        <v>1</v>
      </c>
      <c r="W12" s="179">
        <v>1</v>
      </c>
      <c r="X12" s="179">
        <v>1</v>
      </c>
      <c r="Y12" s="179">
        <v>1</v>
      </c>
      <c r="Z12" s="179">
        <v>0</v>
      </c>
      <c r="AA12" s="179">
        <v>0</v>
      </c>
      <c r="AB12" s="179">
        <v>1</v>
      </c>
      <c r="AC12" s="179">
        <v>1</v>
      </c>
      <c r="AD12" s="179">
        <v>1</v>
      </c>
      <c r="AE12" s="180">
        <v>1</v>
      </c>
    </row>
    <row r="13" spans="1:61" ht="15" thickBot="1" x14ac:dyDescent="0.35">
      <c r="A13" s="162" t="s">
        <v>1437</v>
      </c>
      <c r="B13" s="194">
        <v>2</v>
      </c>
      <c r="D13" s="236"/>
      <c r="E13" s="238"/>
      <c r="F13" s="238"/>
      <c r="G13" s="147" t="s">
        <v>280</v>
      </c>
      <c r="H13" s="175">
        <v>0</v>
      </c>
      <c r="I13" s="175">
        <v>0</v>
      </c>
      <c r="J13" s="175">
        <v>0</v>
      </c>
      <c r="K13" s="175">
        <v>0</v>
      </c>
      <c r="L13" s="175">
        <v>0</v>
      </c>
      <c r="M13" s="175">
        <v>0</v>
      </c>
      <c r="N13" s="175">
        <v>0</v>
      </c>
      <c r="O13" s="175">
        <v>1</v>
      </c>
      <c r="P13" s="175">
        <v>1</v>
      </c>
      <c r="Q13" s="175">
        <v>1</v>
      </c>
      <c r="R13" s="175">
        <v>1</v>
      </c>
      <c r="S13" s="175">
        <v>1</v>
      </c>
      <c r="T13" s="175">
        <v>1</v>
      </c>
      <c r="U13" s="175">
        <v>1</v>
      </c>
      <c r="V13" s="175">
        <v>1</v>
      </c>
      <c r="W13" s="175">
        <v>1</v>
      </c>
      <c r="X13" s="175">
        <v>1</v>
      </c>
      <c r="Y13" s="175">
        <v>1</v>
      </c>
      <c r="Z13" s="175">
        <v>0</v>
      </c>
      <c r="AA13" s="175">
        <v>0</v>
      </c>
      <c r="AB13" s="175">
        <v>0</v>
      </c>
      <c r="AC13" s="175">
        <v>0</v>
      </c>
      <c r="AD13" s="175">
        <v>0</v>
      </c>
      <c r="AE13" s="176">
        <v>0</v>
      </c>
    </row>
    <row r="14" spans="1:61" ht="15" thickBot="1" x14ac:dyDescent="0.35">
      <c r="A14" s="162" t="s">
        <v>1438</v>
      </c>
      <c r="B14" s="194">
        <v>5</v>
      </c>
      <c r="D14" s="239">
        <v>6</v>
      </c>
      <c r="E14" s="240" t="s">
        <v>1434</v>
      </c>
      <c r="F14" s="240">
        <v>0</v>
      </c>
      <c r="G14" s="145" t="s">
        <v>279</v>
      </c>
      <c r="H14" s="178">
        <v>0</v>
      </c>
      <c r="I14" s="179">
        <v>0</v>
      </c>
      <c r="J14" s="179">
        <v>0</v>
      </c>
      <c r="K14" s="179">
        <v>0</v>
      </c>
      <c r="L14" s="179">
        <v>0</v>
      </c>
      <c r="M14" s="179">
        <v>0</v>
      </c>
      <c r="N14" s="179">
        <v>0</v>
      </c>
      <c r="O14" s="179">
        <v>0</v>
      </c>
      <c r="P14" s="179">
        <v>0</v>
      </c>
      <c r="Q14" s="179">
        <v>0</v>
      </c>
      <c r="R14" s="179">
        <v>0</v>
      </c>
      <c r="S14" s="179">
        <v>0</v>
      </c>
      <c r="T14" s="179">
        <v>0</v>
      </c>
      <c r="U14" s="179">
        <v>1</v>
      </c>
      <c r="V14" s="179">
        <v>1</v>
      </c>
      <c r="W14" s="179">
        <v>1</v>
      </c>
      <c r="X14" s="179">
        <v>1</v>
      </c>
      <c r="Y14" s="179">
        <v>0</v>
      </c>
      <c r="Z14" s="179">
        <v>0</v>
      </c>
      <c r="AA14" s="179">
        <v>0</v>
      </c>
      <c r="AB14" s="179">
        <v>2</v>
      </c>
      <c r="AC14" s="179">
        <v>2</v>
      </c>
      <c r="AD14" s="179">
        <v>2</v>
      </c>
      <c r="AE14" s="180">
        <v>0</v>
      </c>
      <c r="AG14" s="160"/>
      <c r="AH14" s="160"/>
      <c r="AI14" s="160"/>
      <c r="AJ14" s="161"/>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22"/>
    </row>
    <row r="15" spans="1:61" ht="15" thickBot="1" x14ac:dyDescent="0.35">
      <c r="A15" s="162" t="s">
        <v>1438</v>
      </c>
      <c r="B15" s="194">
        <v>6</v>
      </c>
      <c r="D15" s="239"/>
      <c r="E15" s="240"/>
      <c r="F15" s="240"/>
      <c r="G15" s="149" t="s">
        <v>280</v>
      </c>
      <c r="H15" s="175">
        <v>0</v>
      </c>
      <c r="I15" s="175">
        <v>0</v>
      </c>
      <c r="J15" s="175">
        <v>0</v>
      </c>
      <c r="K15" s="175">
        <v>0</v>
      </c>
      <c r="L15" s="175">
        <v>0</v>
      </c>
      <c r="M15" s="175">
        <v>0</v>
      </c>
      <c r="N15" s="175">
        <v>0</v>
      </c>
      <c r="O15" s="175">
        <v>1</v>
      </c>
      <c r="P15" s="175">
        <v>1</v>
      </c>
      <c r="Q15" s="175">
        <v>1</v>
      </c>
      <c r="R15" s="175">
        <v>1</v>
      </c>
      <c r="S15" s="175">
        <v>1</v>
      </c>
      <c r="T15" s="175">
        <v>1</v>
      </c>
      <c r="U15" s="175">
        <v>1</v>
      </c>
      <c r="V15" s="175">
        <v>1</v>
      </c>
      <c r="W15" s="175">
        <v>1</v>
      </c>
      <c r="X15" s="175">
        <v>1</v>
      </c>
      <c r="Y15" s="175">
        <v>1</v>
      </c>
      <c r="Z15" s="175">
        <v>0</v>
      </c>
      <c r="AA15" s="175">
        <v>0</v>
      </c>
      <c r="AB15" s="175">
        <v>0</v>
      </c>
      <c r="AC15" s="175">
        <v>0</v>
      </c>
      <c r="AD15" s="175">
        <v>0</v>
      </c>
      <c r="AE15" s="176">
        <v>0</v>
      </c>
      <c r="AG15" s="160"/>
      <c r="AH15" s="160"/>
      <c r="AI15" s="160"/>
      <c r="AJ15" s="161"/>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22"/>
    </row>
    <row r="16" spans="1:61" ht="15" thickBot="1" x14ac:dyDescent="0.35">
      <c r="A16" s="162" t="s">
        <v>1468</v>
      </c>
      <c r="B16" s="194">
        <v>1</v>
      </c>
      <c r="D16" s="235">
        <v>7</v>
      </c>
      <c r="E16" s="237" t="s">
        <v>1460</v>
      </c>
      <c r="F16" s="237">
        <v>0</v>
      </c>
      <c r="G16" s="146" t="s">
        <v>279</v>
      </c>
      <c r="H16" s="178">
        <v>0</v>
      </c>
      <c r="I16" s="179">
        <v>0</v>
      </c>
      <c r="J16" s="179">
        <v>0</v>
      </c>
      <c r="K16" s="179">
        <v>0</v>
      </c>
      <c r="L16" s="179">
        <v>0</v>
      </c>
      <c r="M16" s="179">
        <v>0</v>
      </c>
      <c r="N16" s="179">
        <v>0</v>
      </c>
      <c r="O16" s="179">
        <v>0</v>
      </c>
      <c r="P16" s="179">
        <v>0</v>
      </c>
      <c r="Q16" s="179">
        <v>0</v>
      </c>
      <c r="R16" s="179">
        <v>0</v>
      </c>
      <c r="S16" s="179">
        <v>0</v>
      </c>
      <c r="T16" s="179">
        <v>0</v>
      </c>
      <c r="U16" s="179">
        <v>0</v>
      </c>
      <c r="V16" s="179">
        <v>0</v>
      </c>
      <c r="W16" s="179">
        <v>0</v>
      </c>
      <c r="X16" s="179">
        <v>0</v>
      </c>
      <c r="Y16" s="179">
        <v>0</v>
      </c>
      <c r="Z16" s="179">
        <v>0</v>
      </c>
      <c r="AA16" s="179">
        <v>0</v>
      </c>
      <c r="AB16" s="179">
        <v>0</v>
      </c>
      <c r="AC16" s="179">
        <v>0</v>
      </c>
      <c r="AD16" s="179">
        <v>0</v>
      </c>
      <c r="AE16" s="180">
        <v>0</v>
      </c>
      <c r="AG16" s="160"/>
      <c r="AH16" s="160"/>
      <c r="AI16" s="160"/>
      <c r="AJ16" s="161"/>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22"/>
    </row>
    <row r="17" spans="1:61" ht="15" thickBot="1" x14ac:dyDescent="0.35">
      <c r="A17" s="162" t="s">
        <v>1440</v>
      </c>
      <c r="B17" s="194">
        <v>1</v>
      </c>
      <c r="D17" s="236"/>
      <c r="E17" s="238"/>
      <c r="F17" s="238"/>
      <c r="G17" s="147" t="s">
        <v>280</v>
      </c>
      <c r="H17" s="175">
        <v>0</v>
      </c>
      <c r="I17" s="175">
        <v>0</v>
      </c>
      <c r="J17" s="175">
        <v>0</v>
      </c>
      <c r="K17" s="175">
        <v>0</v>
      </c>
      <c r="L17" s="175">
        <v>0</v>
      </c>
      <c r="M17" s="175">
        <v>0</v>
      </c>
      <c r="N17" s="175">
        <v>0</v>
      </c>
      <c r="O17" s="175">
        <v>1</v>
      </c>
      <c r="P17" s="175">
        <v>1</v>
      </c>
      <c r="Q17" s="175">
        <v>1</v>
      </c>
      <c r="R17" s="175">
        <v>1</v>
      </c>
      <c r="S17" s="175">
        <v>1</v>
      </c>
      <c r="T17" s="175">
        <v>1</v>
      </c>
      <c r="U17" s="175">
        <v>1</v>
      </c>
      <c r="V17" s="175">
        <v>1</v>
      </c>
      <c r="W17" s="175">
        <v>1</v>
      </c>
      <c r="X17" s="175">
        <v>1</v>
      </c>
      <c r="Y17" s="175">
        <v>1</v>
      </c>
      <c r="Z17" s="175">
        <v>0</v>
      </c>
      <c r="AA17" s="175">
        <v>0</v>
      </c>
      <c r="AB17" s="175">
        <v>0</v>
      </c>
      <c r="AC17" s="175">
        <v>0</v>
      </c>
      <c r="AD17" s="175">
        <v>0</v>
      </c>
      <c r="AE17" s="176">
        <v>0</v>
      </c>
      <c r="AG17" s="160"/>
      <c r="AH17" s="160"/>
      <c r="AI17" s="160"/>
      <c r="AJ17" s="161"/>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22"/>
    </row>
    <row r="18" spans="1:61" ht="15" thickBot="1" x14ac:dyDescent="0.35">
      <c r="A18" s="162" t="s">
        <v>1441</v>
      </c>
      <c r="B18" s="194">
        <v>4</v>
      </c>
      <c r="D18" s="239">
        <v>8</v>
      </c>
      <c r="E18" s="237" t="s">
        <v>1461</v>
      </c>
      <c r="F18" s="237">
        <v>0</v>
      </c>
      <c r="G18" s="177" t="s">
        <v>279</v>
      </c>
      <c r="H18" s="178">
        <v>2</v>
      </c>
      <c r="I18" s="179">
        <v>2</v>
      </c>
      <c r="J18" s="179">
        <v>2</v>
      </c>
      <c r="K18" s="179">
        <v>2</v>
      </c>
      <c r="L18" s="179">
        <v>2</v>
      </c>
      <c r="M18" s="179">
        <v>2</v>
      </c>
      <c r="N18" s="179">
        <v>0</v>
      </c>
      <c r="O18" s="179">
        <v>0</v>
      </c>
      <c r="P18" s="179">
        <v>0</v>
      </c>
      <c r="Q18" s="179">
        <v>0</v>
      </c>
      <c r="R18" s="179">
        <v>0</v>
      </c>
      <c r="S18" s="179">
        <v>0</v>
      </c>
      <c r="T18" s="179">
        <v>0</v>
      </c>
      <c r="U18" s="179">
        <v>0</v>
      </c>
      <c r="V18" s="179">
        <v>0</v>
      </c>
      <c r="W18" s="179">
        <v>0</v>
      </c>
      <c r="X18" s="179">
        <v>0</v>
      </c>
      <c r="Y18" s="179">
        <v>0</v>
      </c>
      <c r="Z18" s="179">
        <v>0</v>
      </c>
      <c r="AA18" s="179">
        <v>0</v>
      </c>
      <c r="AB18" s="179">
        <v>0</v>
      </c>
      <c r="AC18" s="179">
        <v>0</v>
      </c>
      <c r="AD18" s="179">
        <v>0</v>
      </c>
      <c r="AE18" s="180">
        <v>2.1</v>
      </c>
      <c r="AG18" s="160"/>
      <c r="AH18" s="160"/>
      <c r="AI18" s="160"/>
      <c r="AJ18" s="161"/>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22"/>
    </row>
    <row r="19" spans="1:61" ht="15" thickBot="1" x14ac:dyDescent="0.35">
      <c r="A19" s="162" t="s">
        <v>1442</v>
      </c>
      <c r="B19" s="194">
        <v>1</v>
      </c>
      <c r="D19" s="239"/>
      <c r="E19" s="238"/>
      <c r="F19" s="238"/>
      <c r="G19" s="147" t="s">
        <v>280</v>
      </c>
      <c r="H19" s="181">
        <v>0</v>
      </c>
      <c r="I19" s="181">
        <v>0</v>
      </c>
      <c r="J19" s="181">
        <v>0</v>
      </c>
      <c r="K19" s="181">
        <v>0</v>
      </c>
      <c r="L19" s="181">
        <v>0</v>
      </c>
      <c r="M19" s="181">
        <v>0</v>
      </c>
      <c r="N19" s="181">
        <v>0</v>
      </c>
      <c r="O19" s="181">
        <v>1</v>
      </c>
      <c r="P19" s="181">
        <v>1</v>
      </c>
      <c r="Q19" s="181">
        <v>1</v>
      </c>
      <c r="R19" s="181">
        <v>1</v>
      </c>
      <c r="S19" s="181">
        <v>1</v>
      </c>
      <c r="T19" s="181">
        <v>1</v>
      </c>
      <c r="U19" s="181">
        <v>1</v>
      </c>
      <c r="V19" s="181">
        <v>1</v>
      </c>
      <c r="W19" s="181">
        <v>1</v>
      </c>
      <c r="X19" s="181">
        <v>1</v>
      </c>
      <c r="Y19" s="181">
        <v>1</v>
      </c>
      <c r="Z19" s="181">
        <v>0</v>
      </c>
      <c r="AA19" s="181">
        <v>0</v>
      </c>
      <c r="AB19" s="181">
        <v>0</v>
      </c>
      <c r="AC19" s="181">
        <v>0</v>
      </c>
      <c r="AD19" s="181">
        <v>0</v>
      </c>
      <c r="AE19" s="182">
        <v>0</v>
      </c>
      <c r="AG19" s="160"/>
      <c r="AH19" s="160"/>
      <c r="AI19" s="160"/>
      <c r="AJ19" s="161"/>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22"/>
    </row>
    <row r="20" spans="1:61" ht="15" thickBot="1" x14ac:dyDescent="0.35">
      <c r="A20" s="29" t="s">
        <v>1443</v>
      </c>
      <c r="B20" s="194">
        <v>1</v>
      </c>
      <c r="D20" s="235">
        <v>9</v>
      </c>
      <c r="E20" s="237" t="s">
        <v>1462</v>
      </c>
      <c r="F20" s="237">
        <v>0</v>
      </c>
      <c r="G20" s="146" t="s">
        <v>279</v>
      </c>
      <c r="H20" s="178">
        <v>0</v>
      </c>
      <c r="I20" s="179">
        <v>0</v>
      </c>
      <c r="J20" s="179">
        <v>0</v>
      </c>
      <c r="K20" s="179">
        <v>0</v>
      </c>
      <c r="L20" s="179">
        <v>0</v>
      </c>
      <c r="M20" s="179">
        <v>0</v>
      </c>
      <c r="N20" s="179">
        <v>0</v>
      </c>
      <c r="O20" s="179">
        <v>0</v>
      </c>
      <c r="P20" s="179">
        <v>0</v>
      </c>
      <c r="Q20" s="179">
        <v>0</v>
      </c>
      <c r="R20" s="179">
        <v>0</v>
      </c>
      <c r="S20" s="179">
        <v>0</v>
      </c>
      <c r="T20" s="179">
        <v>0</v>
      </c>
      <c r="U20" s="179">
        <v>0</v>
      </c>
      <c r="V20" s="179">
        <v>0</v>
      </c>
      <c r="W20" s="179">
        <v>0</v>
      </c>
      <c r="X20" s="179">
        <v>0</v>
      </c>
      <c r="Y20" s="179">
        <v>0</v>
      </c>
      <c r="Z20" s="179">
        <v>0</v>
      </c>
      <c r="AA20" s="179">
        <v>0</v>
      </c>
      <c r="AB20" s="179">
        <v>0</v>
      </c>
      <c r="AC20" s="179">
        <v>0</v>
      </c>
      <c r="AD20" s="179">
        <v>0</v>
      </c>
      <c r="AE20" s="180">
        <v>0</v>
      </c>
      <c r="AG20" s="160"/>
      <c r="AH20" s="160"/>
      <c r="AI20" s="160"/>
      <c r="AJ20" s="161"/>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22"/>
    </row>
    <row r="21" spans="1:61" ht="15" thickBot="1" x14ac:dyDescent="0.35">
      <c r="A21" s="29" t="s">
        <v>1444</v>
      </c>
      <c r="B21" s="194">
        <v>5</v>
      </c>
      <c r="D21" s="236"/>
      <c r="E21" s="238"/>
      <c r="F21" s="238"/>
      <c r="G21" s="147" t="s">
        <v>280</v>
      </c>
      <c r="H21" s="175">
        <v>0</v>
      </c>
      <c r="I21" s="175">
        <v>0</v>
      </c>
      <c r="J21" s="175">
        <v>0</v>
      </c>
      <c r="K21" s="175">
        <v>0</v>
      </c>
      <c r="L21" s="175">
        <v>0</v>
      </c>
      <c r="M21" s="175">
        <v>0</v>
      </c>
      <c r="N21" s="175">
        <v>0</v>
      </c>
      <c r="O21" s="175">
        <v>1</v>
      </c>
      <c r="P21" s="175">
        <v>1</v>
      </c>
      <c r="Q21" s="175">
        <v>1</v>
      </c>
      <c r="R21" s="175">
        <v>1</v>
      </c>
      <c r="S21" s="175">
        <v>1</v>
      </c>
      <c r="T21" s="175">
        <v>1</v>
      </c>
      <c r="U21" s="175">
        <v>1</v>
      </c>
      <c r="V21" s="175">
        <v>1</v>
      </c>
      <c r="W21" s="175">
        <v>1</v>
      </c>
      <c r="X21" s="175">
        <v>1</v>
      </c>
      <c r="Y21" s="175">
        <v>1</v>
      </c>
      <c r="Z21" s="175">
        <v>0</v>
      </c>
      <c r="AA21" s="175">
        <v>0</v>
      </c>
      <c r="AB21" s="175">
        <v>0</v>
      </c>
      <c r="AC21" s="175">
        <v>0</v>
      </c>
      <c r="AD21" s="175">
        <v>0</v>
      </c>
      <c r="AE21" s="176">
        <v>0</v>
      </c>
      <c r="AG21" s="160"/>
      <c r="AH21" s="160"/>
      <c r="AI21" s="160"/>
      <c r="AJ21" s="161"/>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22"/>
    </row>
    <row r="22" spans="1:61" ht="15" thickBot="1" x14ac:dyDescent="0.35">
      <c r="A22" s="29" t="s">
        <v>1444</v>
      </c>
      <c r="B22" s="194">
        <v>6</v>
      </c>
      <c r="D22" s="235">
        <v>10</v>
      </c>
      <c r="E22" s="240" t="s">
        <v>1463</v>
      </c>
      <c r="F22" s="240">
        <v>0</v>
      </c>
      <c r="G22" s="145" t="s">
        <v>279</v>
      </c>
      <c r="H22" s="178">
        <v>0</v>
      </c>
      <c r="I22" s="179">
        <v>0</v>
      </c>
      <c r="J22" s="179">
        <v>0</v>
      </c>
      <c r="K22" s="179">
        <v>0</v>
      </c>
      <c r="L22" s="179">
        <v>0</v>
      </c>
      <c r="M22" s="179">
        <v>0</v>
      </c>
      <c r="N22" s="179">
        <v>1</v>
      </c>
      <c r="O22" s="179">
        <v>1</v>
      </c>
      <c r="P22" s="179">
        <v>0</v>
      </c>
      <c r="Q22" s="179">
        <v>0</v>
      </c>
      <c r="R22" s="179">
        <v>0</v>
      </c>
      <c r="S22" s="179">
        <v>0</v>
      </c>
      <c r="T22" s="179">
        <v>0</v>
      </c>
      <c r="U22" s="179">
        <v>0</v>
      </c>
      <c r="V22" s="179">
        <v>0</v>
      </c>
      <c r="W22" s="179">
        <v>0</v>
      </c>
      <c r="X22" s="179">
        <v>0</v>
      </c>
      <c r="Y22" s="179">
        <v>0</v>
      </c>
      <c r="Z22" s="179">
        <v>1</v>
      </c>
      <c r="AA22" s="179">
        <v>1</v>
      </c>
      <c r="AB22" s="179">
        <v>0</v>
      </c>
      <c r="AC22" s="179">
        <v>0</v>
      </c>
      <c r="AD22" s="179">
        <v>0</v>
      </c>
      <c r="AE22" s="180">
        <v>0</v>
      </c>
      <c r="AG22" s="160"/>
      <c r="AH22" s="160"/>
      <c r="AI22" s="160"/>
      <c r="AJ22" s="161"/>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22"/>
    </row>
    <row r="23" spans="1:61" ht="15" thickBot="1" x14ac:dyDescent="0.35">
      <c r="A23" s="162"/>
      <c r="B23" s="194"/>
      <c r="D23" s="236"/>
      <c r="E23" s="240"/>
      <c r="F23" s="240"/>
      <c r="G23" s="149" t="s">
        <v>280</v>
      </c>
      <c r="H23" s="175">
        <v>0</v>
      </c>
      <c r="I23" s="175">
        <v>0</v>
      </c>
      <c r="J23" s="175">
        <v>0</v>
      </c>
      <c r="K23" s="175">
        <v>0</v>
      </c>
      <c r="L23" s="175">
        <v>0</v>
      </c>
      <c r="M23" s="175">
        <v>0</v>
      </c>
      <c r="N23" s="175">
        <v>0</v>
      </c>
      <c r="O23" s="175">
        <v>1</v>
      </c>
      <c r="P23" s="175">
        <v>1</v>
      </c>
      <c r="Q23" s="175">
        <v>1</v>
      </c>
      <c r="R23" s="175">
        <v>1</v>
      </c>
      <c r="S23" s="175">
        <v>1</v>
      </c>
      <c r="T23" s="175">
        <v>1</v>
      </c>
      <c r="U23" s="175">
        <v>1</v>
      </c>
      <c r="V23" s="175">
        <v>1</v>
      </c>
      <c r="W23" s="175">
        <v>1</v>
      </c>
      <c r="X23" s="175">
        <v>1</v>
      </c>
      <c r="Y23" s="175">
        <v>1</v>
      </c>
      <c r="Z23" s="175">
        <v>0</v>
      </c>
      <c r="AA23" s="175">
        <v>0</v>
      </c>
      <c r="AB23" s="175">
        <v>0</v>
      </c>
      <c r="AC23" s="175">
        <v>0</v>
      </c>
      <c r="AD23" s="175">
        <v>0</v>
      </c>
      <c r="AE23" s="176">
        <v>0</v>
      </c>
      <c r="AG23" s="160"/>
      <c r="AH23" s="160"/>
      <c r="AI23" s="160"/>
      <c r="AJ23" s="161"/>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22"/>
    </row>
    <row r="24" spans="1:61" ht="15" thickBot="1" x14ac:dyDescent="0.35">
      <c r="A24" s="162"/>
      <c r="B24" s="194"/>
      <c r="D24" s="239">
        <v>11</v>
      </c>
      <c r="E24" s="237" t="s">
        <v>1464</v>
      </c>
      <c r="F24" s="237">
        <v>0</v>
      </c>
      <c r="G24" s="146" t="s">
        <v>279</v>
      </c>
      <c r="H24" s="178">
        <v>1</v>
      </c>
      <c r="I24" s="179">
        <v>1</v>
      </c>
      <c r="J24" s="179">
        <v>1</v>
      </c>
      <c r="K24" s="179">
        <v>1</v>
      </c>
      <c r="L24" s="179">
        <v>1</v>
      </c>
      <c r="M24" s="179">
        <v>1</v>
      </c>
      <c r="N24" s="179">
        <v>1</v>
      </c>
      <c r="O24" s="179">
        <v>0</v>
      </c>
      <c r="P24" s="179">
        <v>0</v>
      </c>
      <c r="Q24" s="179">
        <v>0</v>
      </c>
      <c r="R24" s="179">
        <v>0</v>
      </c>
      <c r="S24" s="179">
        <v>0</v>
      </c>
      <c r="T24" s="179">
        <v>0</v>
      </c>
      <c r="U24" s="179">
        <v>0</v>
      </c>
      <c r="V24" s="179">
        <v>1</v>
      </c>
      <c r="W24" s="179">
        <v>1</v>
      </c>
      <c r="X24" s="179">
        <v>1</v>
      </c>
      <c r="Y24" s="179">
        <v>1</v>
      </c>
      <c r="Z24" s="179">
        <v>0</v>
      </c>
      <c r="AA24" s="179">
        <v>0</v>
      </c>
      <c r="AB24" s="179">
        <v>0</v>
      </c>
      <c r="AC24" s="179">
        <v>1</v>
      </c>
      <c r="AD24" s="179">
        <v>1</v>
      </c>
      <c r="AE24" s="180">
        <v>1</v>
      </c>
      <c r="AG24" s="160"/>
      <c r="AH24" s="160"/>
      <c r="AI24" s="160"/>
      <c r="AJ24" s="161"/>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22"/>
    </row>
    <row r="25" spans="1:61" ht="15" thickBot="1" x14ac:dyDescent="0.35">
      <c r="A25" s="162"/>
      <c r="B25" s="194"/>
      <c r="D25" s="239"/>
      <c r="E25" s="238"/>
      <c r="F25" s="238"/>
      <c r="G25" s="147" t="s">
        <v>280</v>
      </c>
      <c r="H25" s="175">
        <v>0</v>
      </c>
      <c r="I25" s="175">
        <v>0</v>
      </c>
      <c r="J25" s="175">
        <v>0</v>
      </c>
      <c r="K25" s="175">
        <v>0</v>
      </c>
      <c r="L25" s="175">
        <v>0</v>
      </c>
      <c r="M25" s="175">
        <v>0</v>
      </c>
      <c r="N25" s="175">
        <v>0</v>
      </c>
      <c r="O25" s="175">
        <v>1</v>
      </c>
      <c r="P25" s="175">
        <v>1</v>
      </c>
      <c r="Q25" s="175">
        <v>1</v>
      </c>
      <c r="R25" s="175">
        <v>1</v>
      </c>
      <c r="S25" s="175">
        <v>1</v>
      </c>
      <c r="T25" s="175">
        <v>1</v>
      </c>
      <c r="U25" s="175">
        <v>1</v>
      </c>
      <c r="V25" s="175">
        <v>1</v>
      </c>
      <c r="W25" s="175">
        <v>1</v>
      </c>
      <c r="X25" s="175">
        <v>1</v>
      </c>
      <c r="Y25" s="175">
        <v>1</v>
      </c>
      <c r="Z25" s="175">
        <v>0</v>
      </c>
      <c r="AA25" s="175">
        <v>0</v>
      </c>
      <c r="AB25" s="175">
        <v>0</v>
      </c>
      <c r="AC25" s="175">
        <v>0</v>
      </c>
      <c r="AD25" s="175">
        <v>0</v>
      </c>
      <c r="AE25" s="176">
        <v>0</v>
      </c>
      <c r="AG25" s="160"/>
      <c r="AH25" s="160"/>
      <c r="AI25" s="160"/>
      <c r="AJ25" s="161"/>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22"/>
    </row>
    <row r="26" spans="1:61" ht="15" thickBot="1" x14ac:dyDescent="0.35">
      <c r="A26" s="162"/>
      <c r="B26" s="194"/>
      <c r="D26" s="235">
        <v>12</v>
      </c>
      <c r="E26" s="240" t="s">
        <v>1465</v>
      </c>
      <c r="F26" s="240">
        <v>0</v>
      </c>
      <c r="G26" s="145" t="s">
        <v>279</v>
      </c>
      <c r="H26" s="178">
        <v>0</v>
      </c>
      <c r="I26" s="179">
        <v>0</v>
      </c>
      <c r="J26" s="179">
        <v>0</v>
      </c>
      <c r="K26" s="179">
        <v>0</v>
      </c>
      <c r="L26" s="179">
        <v>0</v>
      </c>
      <c r="M26" s="179">
        <v>0</v>
      </c>
      <c r="N26" s="179">
        <v>1</v>
      </c>
      <c r="O26" s="179">
        <v>2</v>
      </c>
      <c r="P26" s="179">
        <v>0</v>
      </c>
      <c r="Q26" s="179">
        <v>0</v>
      </c>
      <c r="R26" s="179">
        <v>0</v>
      </c>
      <c r="S26" s="179">
        <v>0</v>
      </c>
      <c r="T26" s="179">
        <v>2</v>
      </c>
      <c r="U26" s="179">
        <v>4</v>
      </c>
      <c r="V26" s="179">
        <v>2</v>
      </c>
      <c r="W26" s="179">
        <v>2</v>
      </c>
      <c r="X26" s="179">
        <v>2</v>
      </c>
      <c r="Y26" s="179">
        <v>1</v>
      </c>
      <c r="Z26" s="179">
        <v>2</v>
      </c>
      <c r="AA26" s="179">
        <v>4</v>
      </c>
      <c r="AB26" s="179">
        <v>4</v>
      </c>
      <c r="AC26" s="179">
        <v>2</v>
      </c>
      <c r="AD26" s="179">
        <v>2</v>
      </c>
      <c r="AE26" s="180">
        <v>0</v>
      </c>
      <c r="AG26" s="160"/>
      <c r="AH26" s="160"/>
      <c r="AI26" s="160"/>
      <c r="AJ26" s="161"/>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22"/>
    </row>
    <row r="27" spans="1:61" ht="15" thickBot="1" x14ac:dyDescent="0.35">
      <c r="A27" s="162"/>
      <c r="B27" s="194"/>
      <c r="D27" s="236"/>
      <c r="E27" s="240"/>
      <c r="F27" s="240"/>
      <c r="G27" s="149" t="s">
        <v>280</v>
      </c>
      <c r="H27" s="175">
        <v>0</v>
      </c>
      <c r="I27" s="175">
        <v>0</v>
      </c>
      <c r="J27" s="175">
        <v>0</v>
      </c>
      <c r="K27" s="175">
        <v>0</v>
      </c>
      <c r="L27" s="175">
        <v>0</v>
      </c>
      <c r="M27" s="175">
        <v>0</v>
      </c>
      <c r="N27" s="175">
        <v>0</v>
      </c>
      <c r="O27" s="175">
        <v>1</v>
      </c>
      <c r="P27" s="175">
        <v>1</v>
      </c>
      <c r="Q27" s="175">
        <v>1</v>
      </c>
      <c r="R27" s="175">
        <v>1</v>
      </c>
      <c r="S27" s="175">
        <v>1</v>
      </c>
      <c r="T27" s="175">
        <v>1</v>
      </c>
      <c r="U27" s="175">
        <v>1</v>
      </c>
      <c r="V27" s="175">
        <v>1</v>
      </c>
      <c r="W27" s="175">
        <v>1</v>
      </c>
      <c r="X27" s="175">
        <v>1</v>
      </c>
      <c r="Y27" s="175">
        <v>1</v>
      </c>
      <c r="Z27" s="175">
        <v>0</v>
      </c>
      <c r="AA27" s="175">
        <v>0</v>
      </c>
      <c r="AB27" s="175">
        <v>0</v>
      </c>
      <c r="AC27" s="175">
        <v>0</v>
      </c>
      <c r="AD27" s="175">
        <v>0</v>
      </c>
      <c r="AE27" s="176">
        <v>0</v>
      </c>
      <c r="AG27" s="160"/>
      <c r="AH27" s="160"/>
      <c r="AI27" s="160"/>
      <c r="AJ27" s="161"/>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22"/>
    </row>
    <row r="28" spans="1:61" ht="15" thickBot="1" x14ac:dyDescent="0.35">
      <c r="A28" s="162"/>
      <c r="B28" s="194"/>
      <c r="D28" s="239">
        <v>13</v>
      </c>
      <c r="E28" s="237" t="s">
        <v>1435</v>
      </c>
      <c r="F28" s="237">
        <v>2</v>
      </c>
      <c r="G28" s="146" t="s">
        <v>279</v>
      </c>
      <c r="H28" s="203">
        <v>2.1</v>
      </c>
      <c r="I28" s="204">
        <v>2.1</v>
      </c>
      <c r="J28" s="204">
        <v>2.1</v>
      </c>
      <c r="K28" s="204">
        <v>2.1</v>
      </c>
      <c r="L28" s="204">
        <v>2.1</v>
      </c>
      <c r="M28" s="204">
        <v>2.1</v>
      </c>
      <c r="N28" s="204">
        <v>2.1</v>
      </c>
      <c r="O28" s="204">
        <v>2.1</v>
      </c>
      <c r="P28" s="204">
        <v>2.1</v>
      </c>
      <c r="Q28" s="204">
        <v>2.1</v>
      </c>
      <c r="R28" s="204">
        <v>2.1</v>
      </c>
      <c r="S28" s="204">
        <v>2.1</v>
      </c>
      <c r="T28" s="204">
        <v>2.1</v>
      </c>
      <c r="U28" s="204">
        <v>2.1</v>
      </c>
      <c r="V28" s="204">
        <v>2.1</v>
      </c>
      <c r="W28" s="204">
        <v>2.1</v>
      </c>
      <c r="X28" s="204">
        <v>2.1</v>
      </c>
      <c r="Y28" s="204">
        <v>2.1</v>
      </c>
      <c r="Z28" s="204">
        <v>2.1</v>
      </c>
      <c r="AA28" s="204">
        <v>2.1</v>
      </c>
      <c r="AB28" s="204">
        <v>2.1</v>
      </c>
      <c r="AC28" s="204">
        <v>2.1</v>
      </c>
      <c r="AD28" s="204">
        <v>2.1</v>
      </c>
      <c r="AE28" s="205">
        <v>2.1</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row>
    <row r="29" spans="1:61" ht="15" thickBot="1" x14ac:dyDescent="0.35">
      <c r="A29" s="162"/>
      <c r="B29" s="194"/>
      <c r="D29" s="239"/>
      <c r="E29" s="238"/>
      <c r="F29" s="238"/>
      <c r="G29" s="147" t="s">
        <v>280</v>
      </c>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48"/>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row>
    <row r="30" spans="1:61" ht="15" thickBot="1" x14ac:dyDescent="0.35">
      <c r="A30" s="162"/>
      <c r="B30" s="194"/>
      <c r="D30" s="235">
        <v>14</v>
      </c>
      <c r="E30" s="237"/>
      <c r="F30" s="237"/>
      <c r="G30" s="146" t="s">
        <v>279</v>
      </c>
      <c r="H30" s="178"/>
      <c r="I30" s="179"/>
      <c r="J30" s="179"/>
      <c r="K30" s="179"/>
      <c r="L30" s="179"/>
      <c r="M30" s="179"/>
      <c r="N30" s="179"/>
      <c r="O30" s="179"/>
      <c r="P30" s="179"/>
      <c r="Q30" s="179"/>
      <c r="R30" s="179"/>
      <c r="S30" s="179"/>
      <c r="T30" s="179"/>
      <c r="U30" s="179"/>
      <c r="V30" s="179"/>
      <c r="W30" s="179"/>
      <c r="X30" s="179"/>
      <c r="Y30" s="179"/>
      <c r="Z30" s="179"/>
      <c r="AA30" s="179"/>
      <c r="AB30" s="179"/>
      <c r="AC30" s="179"/>
      <c r="AD30" s="179"/>
      <c r="AE30" s="180"/>
    </row>
    <row r="31" spans="1:61" ht="15" thickBot="1" x14ac:dyDescent="0.35">
      <c r="A31" s="162"/>
      <c r="B31" s="194"/>
      <c r="D31" s="236"/>
      <c r="E31" s="238"/>
      <c r="F31" s="238"/>
      <c r="G31" s="147" t="s">
        <v>280</v>
      </c>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3"/>
    </row>
    <row r="32" spans="1:61" ht="15" thickBot="1" x14ac:dyDescent="0.35">
      <c r="A32" s="162"/>
      <c r="B32" s="194"/>
      <c r="D32" s="235">
        <v>15</v>
      </c>
      <c r="E32" s="237"/>
      <c r="F32" s="237"/>
      <c r="G32" s="146" t="s">
        <v>279</v>
      </c>
      <c r="H32" s="178"/>
      <c r="I32" s="179"/>
      <c r="J32" s="179"/>
      <c r="K32" s="179"/>
      <c r="L32" s="179"/>
      <c r="M32" s="179"/>
      <c r="N32" s="179"/>
      <c r="O32" s="179"/>
      <c r="P32" s="179"/>
      <c r="Q32" s="179"/>
      <c r="R32" s="179"/>
      <c r="S32" s="179"/>
      <c r="T32" s="179"/>
      <c r="U32" s="179"/>
      <c r="V32" s="179"/>
      <c r="W32" s="179"/>
      <c r="X32" s="179"/>
      <c r="Y32" s="179"/>
      <c r="Z32" s="179"/>
      <c r="AA32" s="179"/>
      <c r="AB32" s="179"/>
      <c r="AC32" s="179"/>
      <c r="AD32" s="179"/>
      <c r="AE32" s="180"/>
    </row>
    <row r="33" spans="1:31" ht="15" thickBot="1" x14ac:dyDescent="0.35">
      <c r="A33" s="162"/>
      <c r="B33" s="194"/>
      <c r="D33" s="236"/>
      <c r="E33" s="238"/>
      <c r="F33" s="238"/>
      <c r="G33" s="147" t="s">
        <v>280</v>
      </c>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3"/>
    </row>
    <row r="34" spans="1:31" ht="15" thickBot="1" x14ac:dyDescent="0.35">
      <c r="A34" s="162"/>
      <c r="B34" s="194"/>
    </row>
    <row r="35" spans="1:31" ht="15" thickBot="1" x14ac:dyDescent="0.35">
      <c r="A35" s="162"/>
      <c r="B35" s="194"/>
      <c r="D35" s="243" t="s">
        <v>282</v>
      </c>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5"/>
    </row>
    <row r="36" spans="1:31" x14ac:dyDescent="0.3">
      <c r="A36" s="162"/>
      <c r="B36" s="194"/>
      <c r="D36" s="231" t="s">
        <v>65</v>
      </c>
      <c r="E36" s="241" t="s">
        <v>12</v>
      </c>
      <c r="F36" s="241" t="s">
        <v>63</v>
      </c>
      <c r="G36" s="229" t="s">
        <v>283</v>
      </c>
      <c r="H36" s="246" t="s">
        <v>284</v>
      </c>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8"/>
    </row>
    <row r="37" spans="1:31" ht="15" thickBot="1" x14ac:dyDescent="0.35">
      <c r="A37" s="162"/>
      <c r="B37" s="194"/>
      <c r="D37" s="232"/>
      <c r="E37" s="216"/>
      <c r="F37" s="216"/>
      <c r="G37" s="242"/>
      <c r="H37" s="142" t="s">
        <v>254</v>
      </c>
      <c r="I37" s="143" t="s">
        <v>255</v>
      </c>
      <c r="J37" s="143" t="s">
        <v>256</v>
      </c>
      <c r="K37" s="143" t="s">
        <v>257</v>
      </c>
      <c r="L37" s="143" t="s">
        <v>258</v>
      </c>
      <c r="M37" s="143" t="s">
        <v>259</v>
      </c>
      <c r="N37" s="143" t="s">
        <v>260</v>
      </c>
      <c r="O37" s="143" t="s">
        <v>261</v>
      </c>
      <c r="P37" s="143" t="s">
        <v>262</v>
      </c>
      <c r="Q37" s="143" t="s">
        <v>263</v>
      </c>
      <c r="R37" s="143" t="s">
        <v>264</v>
      </c>
      <c r="S37" s="144" t="s">
        <v>265</v>
      </c>
      <c r="T37" s="144" t="s">
        <v>266</v>
      </c>
      <c r="U37" s="144" t="s">
        <v>267</v>
      </c>
      <c r="V37" s="144" t="s">
        <v>268</v>
      </c>
      <c r="W37" s="144" t="s">
        <v>269</v>
      </c>
      <c r="X37" s="144" t="s">
        <v>270</v>
      </c>
      <c r="Y37" s="144" t="s">
        <v>271</v>
      </c>
      <c r="Z37" s="144" t="s">
        <v>272</v>
      </c>
      <c r="AA37" s="144" t="s">
        <v>273</v>
      </c>
      <c r="AB37" s="144" t="s">
        <v>274</v>
      </c>
      <c r="AC37" s="144" t="s">
        <v>275</v>
      </c>
      <c r="AD37" s="144" t="s">
        <v>276</v>
      </c>
      <c r="AE37" s="150" t="s">
        <v>277</v>
      </c>
    </row>
    <row r="38" spans="1:31" x14ac:dyDescent="0.3">
      <c r="A38" s="162"/>
      <c r="B38" s="194"/>
      <c r="D38" s="151">
        <v>1</v>
      </c>
      <c r="E38" s="152"/>
      <c r="F38" s="152"/>
      <c r="G38" s="146" t="s">
        <v>279</v>
      </c>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row>
    <row r="39" spans="1:31" x14ac:dyDescent="0.3">
      <c r="A39" s="162"/>
      <c r="B39" s="194"/>
      <c r="D39" s="154">
        <v>2</v>
      </c>
      <c r="E39" s="29"/>
      <c r="F39" s="29"/>
      <c r="G39" s="141" t="s">
        <v>279</v>
      </c>
      <c r="H39" s="29"/>
      <c r="I39" s="29"/>
      <c r="J39" s="29"/>
      <c r="K39" s="29"/>
      <c r="L39" s="29"/>
      <c r="M39" s="29"/>
      <c r="N39" s="29"/>
      <c r="O39" s="29"/>
      <c r="P39" s="29"/>
      <c r="Q39" s="29"/>
      <c r="R39" s="29"/>
      <c r="S39" s="29"/>
      <c r="T39" s="29"/>
      <c r="U39" s="29"/>
      <c r="V39" s="29"/>
      <c r="W39" s="29"/>
      <c r="X39" s="29"/>
      <c r="Y39" s="29"/>
      <c r="Z39" s="29"/>
      <c r="AA39" s="29"/>
      <c r="AB39" s="29"/>
      <c r="AC39" s="29"/>
      <c r="AD39" s="29"/>
      <c r="AE39" s="155"/>
    </row>
    <row r="40" spans="1:31" x14ac:dyDescent="0.3">
      <c r="A40" s="162"/>
      <c r="B40" s="194"/>
      <c r="D40" s="154">
        <v>3</v>
      </c>
      <c r="E40" s="29"/>
      <c r="F40" s="29"/>
      <c r="G40" s="141" t="s">
        <v>279</v>
      </c>
      <c r="H40" s="29"/>
      <c r="I40" s="29"/>
      <c r="J40" s="29"/>
      <c r="K40" s="29"/>
      <c r="L40" s="29"/>
      <c r="M40" s="29"/>
      <c r="N40" s="29"/>
      <c r="O40" s="29"/>
      <c r="P40" s="29"/>
      <c r="Q40" s="29"/>
      <c r="R40" s="29"/>
      <c r="S40" s="29"/>
      <c r="T40" s="29"/>
      <c r="U40" s="29"/>
      <c r="V40" s="29"/>
      <c r="W40" s="29"/>
      <c r="X40" s="29"/>
      <c r="Y40" s="29"/>
      <c r="Z40" s="29"/>
      <c r="AA40" s="29"/>
      <c r="AB40" s="29"/>
      <c r="AC40" s="29"/>
      <c r="AD40" s="29"/>
      <c r="AE40" s="155"/>
    </row>
    <row r="41" spans="1:31" x14ac:dyDescent="0.3">
      <c r="A41" s="162"/>
      <c r="B41" s="194"/>
      <c r="D41" s="154">
        <v>4</v>
      </c>
      <c r="E41" s="29"/>
      <c r="F41" s="29"/>
      <c r="G41" s="141" t="s">
        <v>279</v>
      </c>
      <c r="H41" s="29"/>
      <c r="I41" s="29"/>
      <c r="J41" s="29"/>
      <c r="K41" s="29"/>
      <c r="L41" s="29"/>
      <c r="M41" s="29"/>
      <c r="N41" s="29"/>
      <c r="O41" s="29"/>
      <c r="P41" s="29"/>
      <c r="Q41" s="29"/>
      <c r="R41" s="29"/>
      <c r="S41" s="29"/>
      <c r="T41" s="29"/>
      <c r="U41" s="29"/>
      <c r="V41" s="29"/>
      <c r="W41" s="29"/>
      <c r="X41" s="29"/>
      <c r="Y41" s="29"/>
      <c r="Z41" s="29"/>
      <c r="AA41" s="29"/>
      <c r="AB41" s="29"/>
      <c r="AC41" s="29"/>
      <c r="AD41" s="29"/>
      <c r="AE41" s="155"/>
    </row>
    <row r="42" spans="1:31" x14ac:dyDescent="0.3">
      <c r="A42" s="162"/>
      <c r="B42" s="194"/>
      <c r="D42" s="154">
        <v>5</v>
      </c>
      <c r="E42" s="29"/>
      <c r="F42" s="29"/>
      <c r="G42" s="141" t="s">
        <v>279</v>
      </c>
      <c r="H42" s="29"/>
      <c r="I42" s="29"/>
      <c r="J42" s="29"/>
      <c r="K42" s="29"/>
      <c r="L42" s="29"/>
      <c r="M42" s="29"/>
      <c r="N42" s="29"/>
      <c r="O42" s="29"/>
      <c r="P42" s="29"/>
      <c r="Q42" s="29"/>
      <c r="R42" s="29"/>
      <c r="S42" s="29"/>
      <c r="T42" s="29"/>
      <c r="U42" s="29"/>
      <c r="V42" s="29"/>
      <c r="W42" s="29"/>
      <c r="X42" s="29"/>
      <c r="Y42" s="29"/>
      <c r="Z42" s="29"/>
      <c r="AA42" s="29"/>
      <c r="AB42" s="29"/>
      <c r="AC42" s="29"/>
      <c r="AD42" s="29"/>
      <c r="AE42" s="155"/>
    </row>
    <row r="43" spans="1:31" x14ac:dyDescent="0.3">
      <c r="A43" s="162"/>
      <c r="B43" s="194"/>
      <c r="D43" s="154">
        <v>6</v>
      </c>
      <c r="E43" s="29"/>
      <c r="F43" s="29"/>
      <c r="G43" s="141" t="s">
        <v>279</v>
      </c>
      <c r="H43" s="29"/>
      <c r="I43" s="29"/>
      <c r="J43" s="29"/>
      <c r="K43" s="29"/>
      <c r="L43" s="29"/>
      <c r="M43" s="29"/>
      <c r="N43" s="29"/>
      <c r="O43" s="29"/>
      <c r="P43" s="29"/>
      <c r="Q43" s="29"/>
      <c r="R43" s="29"/>
      <c r="S43" s="29"/>
      <c r="T43" s="29"/>
      <c r="U43" s="29"/>
      <c r="V43" s="29"/>
      <c r="W43" s="29"/>
      <c r="X43" s="29"/>
      <c r="Y43" s="29"/>
      <c r="Z43" s="29"/>
      <c r="AA43" s="29"/>
      <c r="AB43" s="29"/>
      <c r="AC43" s="29"/>
      <c r="AD43" s="29"/>
      <c r="AE43" s="155"/>
    </row>
    <row r="44" spans="1:31" x14ac:dyDescent="0.3">
      <c r="A44" s="162"/>
      <c r="B44" s="194"/>
      <c r="D44" s="154">
        <v>7</v>
      </c>
      <c r="E44" s="29"/>
      <c r="F44" s="29"/>
      <c r="G44" s="141" t="s">
        <v>279</v>
      </c>
      <c r="H44" s="29"/>
      <c r="I44" s="29"/>
      <c r="J44" s="29"/>
      <c r="K44" s="29"/>
      <c r="L44" s="29"/>
      <c r="M44" s="29"/>
      <c r="N44" s="29"/>
      <c r="O44" s="29"/>
      <c r="P44" s="29"/>
      <c r="Q44" s="29"/>
      <c r="R44" s="29"/>
      <c r="S44" s="29"/>
      <c r="T44" s="29"/>
      <c r="U44" s="29"/>
      <c r="V44" s="29"/>
      <c r="W44" s="29"/>
      <c r="X44" s="29"/>
      <c r="Y44" s="29"/>
      <c r="Z44" s="29"/>
      <c r="AA44" s="29"/>
      <c r="AB44" s="29"/>
      <c r="AC44" s="29"/>
      <c r="AD44" s="29"/>
      <c r="AE44" s="155"/>
    </row>
    <row r="45" spans="1:31" x14ac:dyDescent="0.3">
      <c r="A45" s="162"/>
      <c r="B45" s="194"/>
      <c r="D45" s="154">
        <v>8</v>
      </c>
      <c r="E45" s="29"/>
      <c r="F45" s="29"/>
      <c r="G45" s="141" t="s">
        <v>279</v>
      </c>
      <c r="H45" s="29"/>
      <c r="I45" s="29"/>
      <c r="J45" s="29"/>
      <c r="K45" s="29"/>
      <c r="L45" s="29"/>
      <c r="M45" s="29"/>
      <c r="N45" s="29"/>
      <c r="O45" s="29"/>
      <c r="P45" s="29"/>
      <c r="Q45" s="29"/>
      <c r="R45" s="29"/>
      <c r="S45" s="29"/>
      <c r="T45" s="29"/>
      <c r="U45" s="29"/>
      <c r="V45" s="29"/>
      <c r="W45" s="29"/>
      <c r="X45" s="29"/>
      <c r="Y45" s="29"/>
      <c r="Z45" s="29"/>
      <c r="AA45" s="29"/>
      <c r="AB45" s="29"/>
      <c r="AC45" s="29"/>
      <c r="AD45" s="29"/>
      <c r="AE45" s="155"/>
    </row>
    <row r="46" spans="1:31" x14ac:dyDescent="0.3">
      <c r="A46" s="162"/>
      <c r="B46" s="194"/>
      <c r="D46" s="154">
        <v>9</v>
      </c>
      <c r="E46" s="29"/>
      <c r="F46" s="29"/>
      <c r="G46" s="141" t="s">
        <v>279</v>
      </c>
      <c r="H46" s="29"/>
      <c r="I46" s="29"/>
      <c r="J46" s="29"/>
      <c r="K46" s="29"/>
      <c r="L46" s="29"/>
      <c r="M46" s="29"/>
      <c r="N46" s="29"/>
      <c r="O46" s="29"/>
      <c r="P46" s="29"/>
      <c r="Q46" s="29"/>
      <c r="R46" s="29"/>
      <c r="S46" s="29"/>
      <c r="T46" s="29"/>
      <c r="U46" s="29"/>
      <c r="V46" s="29"/>
      <c r="W46" s="29"/>
      <c r="X46" s="29"/>
      <c r="Y46" s="29"/>
      <c r="Z46" s="29"/>
      <c r="AA46" s="29"/>
      <c r="AB46" s="29"/>
      <c r="AC46" s="29"/>
      <c r="AD46" s="29"/>
      <c r="AE46" s="155"/>
    </row>
    <row r="47" spans="1:31" x14ac:dyDescent="0.3">
      <c r="A47" s="162"/>
      <c r="B47" s="194"/>
      <c r="D47" s="154">
        <v>10</v>
      </c>
      <c r="E47" s="29"/>
      <c r="F47" s="29"/>
      <c r="G47" s="141" t="s">
        <v>279</v>
      </c>
      <c r="H47" s="29"/>
      <c r="I47" s="29"/>
      <c r="J47" s="29"/>
      <c r="K47" s="29"/>
      <c r="L47" s="29"/>
      <c r="M47" s="29"/>
      <c r="N47" s="29"/>
      <c r="O47" s="29"/>
      <c r="P47" s="29"/>
      <c r="Q47" s="29"/>
      <c r="R47" s="29"/>
      <c r="S47" s="29"/>
      <c r="T47" s="29"/>
      <c r="U47" s="29"/>
      <c r="V47" s="29"/>
      <c r="W47" s="29"/>
      <c r="X47" s="29"/>
      <c r="Y47" s="29"/>
      <c r="Z47" s="29"/>
      <c r="AA47" s="29"/>
      <c r="AB47" s="29"/>
      <c r="AC47" s="29"/>
      <c r="AD47" s="29"/>
      <c r="AE47" s="155"/>
    </row>
    <row r="48" spans="1:31" x14ac:dyDescent="0.3">
      <c r="A48" s="162"/>
      <c r="B48" s="194"/>
      <c r="D48" s="154">
        <v>11</v>
      </c>
      <c r="E48" s="29"/>
      <c r="F48" s="29"/>
      <c r="G48" s="141" t="s">
        <v>279</v>
      </c>
      <c r="H48" s="29"/>
      <c r="I48" s="29"/>
      <c r="J48" s="29"/>
      <c r="K48" s="29"/>
      <c r="L48" s="29"/>
      <c r="M48" s="29"/>
      <c r="N48" s="29"/>
      <c r="O48" s="29"/>
      <c r="P48" s="29"/>
      <c r="Q48" s="29"/>
      <c r="R48" s="29"/>
      <c r="S48" s="29"/>
      <c r="T48" s="29"/>
      <c r="U48" s="29"/>
      <c r="V48" s="29"/>
      <c r="W48" s="29"/>
      <c r="X48" s="29"/>
      <c r="Y48" s="29"/>
      <c r="Z48" s="29"/>
      <c r="AA48" s="29"/>
      <c r="AB48" s="29"/>
      <c r="AC48" s="29"/>
      <c r="AD48" s="29"/>
      <c r="AE48" s="155"/>
    </row>
    <row r="49" spans="1:31" x14ac:dyDescent="0.3">
      <c r="A49" s="162"/>
      <c r="B49" s="194"/>
      <c r="D49" s="154">
        <v>12</v>
      </c>
      <c r="E49" s="29"/>
      <c r="F49" s="29"/>
      <c r="G49" s="141" t="s">
        <v>279</v>
      </c>
      <c r="H49" s="29"/>
      <c r="I49" s="29"/>
      <c r="J49" s="29"/>
      <c r="K49" s="29"/>
      <c r="L49" s="29"/>
      <c r="M49" s="29"/>
      <c r="N49" s="29"/>
      <c r="O49" s="29"/>
      <c r="P49" s="29"/>
      <c r="Q49" s="29"/>
      <c r="R49" s="29"/>
      <c r="S49" s="29"/>
      <c r="T49" s="29"/>
      <c r="U49" s="29"/>
      <c r="V49" s="29"/>
      <c r="W49" s="29"/>
      <c r="X49" s="29"/>
      <c r="Y49" s="29"/>
      <c r="Z49" s="29"/>
      <c r="AA49" s="29"/>
      <c r="AB49" s="29"/>
      <c r="AC49" s="29"/>
      <c r="AD49" s="29"/>
      <c r="AE49" s="155"/>
    </row>
    <row r="50" spans="1:31" ht="15" thickBot="1" x14ac:dyDescent="0.35">
      <c r="A50" s="163"/>
      <c r="B50" s="195"/>
      <c r="D50" s="154">
        <v>13</v>
      </c>
      <c r="E50" s="29"/>
      <c r="F50" s="29"/>
      <c r="G50" s="141" t="s">
        <v>279</v>
      </c>
      <c r="H50" s="29"/>
      <c r="I50" s="29"/>
      <c r="J50" s="29"/>
      <c r="K50" s="29"/>
      <c r="L50" s="29"/>
      <c r="M50" s="29"/>
      <c r="N50" s="29"/>
      <c r="O50" s="29"/>
      <c r="P50" s="29"/>
      <c r="Q50" s="29"/>
      <c r="R50" s="29"/>
      <c r="S50" s="29"/>
      <c r="T50" s="29"/>
      <c r="U50" s="29"/>
      <c r="V50" s="29"/>
      <c r="W50" s="29"/>
      <c r="X50" s="29"/>
      <c r="Y50" s="29"/>
      <c r="Z50" s="29"/>
      <c r="AA50" s="29"/>
      <c r="AB50" s="29"/>
      <c r="AC50" s="29"/>
      <c r="AD50" s="29"/>
      <c r="AE50" s="155"/>
    </row>
    <row r="51" spans="1:31" x14ac:dyDescent="0.3">
      <c r="D51" s="154">
        <v>14</v>
      </c>
      <c r="E51" s="29"/>
      <c r="F51" s="29"/>
      <c r="G51" s="141" t="s">
        <v>279</v>
      </c>
      <c r="H51" s="29"/>
      <c r="I51" s="29"/>
      <c r="J51" s="29"/>
      <c r="K51" s="29"/>
      <c r="L51" s="29"/>
      <c r="M51" s="29"/>
      <c r="N51" s="29"/>
      <c r="O51" s="29"/>
      <c r="P51" s="29"/>
      <c r="Q51" s="29"/>
      <c r="R51" s="29"/>
      <c r="S51" s="29"/>
      <c r="T51" s="29"/>
      <c r="U51" s="29"/>
      <c r="V51" s="29"/>
      <c r="W51" s="29"/>
      <c r="X51" s="29"/>
      <c r="Y51" s="29"/>
      <c r="Z51" s="29"/>
      <c r="AA51" s="29"/>
      <c r="AB51" s="29"/>
      <c r="AC51" s="29"/>
      <c r="AD51" s="29"/>
      <c r="AE51" s="155"/>
    </row>
    <row r="52" spans="1:31" ht="15" thickBot="1" x14ac:dyDescent="0.35">
      <c r="D52" s="156">
        <v>15</v>
      </c>
      <c r="E52" s="157"/>
      <c r="F52" s="157"/>
      <c r="G52" s="147" t="s">
        <v>279</v>
      </c>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8"/>
    </row>
    <row r="53" spans="1:31" ht="15" thickBot="1" x14ac:dyDescent="0.35"/>
    <row r="54" spans="1:31" ht="15" thickBot="1" x14ac:dyDescent="0.35">
      <c r="D54" s="243" t="s">
        <v>286</v>
      </c>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5"/>
    </row>
    <row r="55" spans="1:31" x14ac:dyDescent="0.3">
      <c r="D55" s="231" t="s">
        <v>65</v>
      </c>
      <c r="E55" s="241" t="s">
        <v>12</v>
      </c>
      <c r="F55" s="241" t="s">
        <v>63</v>
      </c>
      <c r="G55" s="229" t="s">
        <v>283</v>
      </c>
      <c r="H55" s="246" t="s">
        <v>287</v>
      </c>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8"/>
    </row>
    <row r="56" spans="1:31" ht="15" thickBot="1" x14ac:dyDescent="0.35">
      <c r="D56" s="232"/>
      <c r="E56" s="216"/>
      <c r="F56" s="216"/>
      <c r="G56" s="242"/>
      <c r="H56" s="142" t="s">
        <v>254</v>
      </c>
      <c r="I56" s="143" t="s">
        <v>255</v>
      </c>
      <c r="J56" s="143" t="s">
        <v>256</v>
      </c>
      <c r="K56" s="143" t="s">
        <v>257</v>
      </c>
      <c r="L56" s="143" t="s">
        <v>258</v>
      </c>
      <c r="M56" s="143" t="s">
        <v>259</v>
      </c>
      <c r="N56" s="143" t="s">
        <v>260</v>
      </c>
      <c r="O56" s="143" t="s">
        <v>261</v>
      </c>
      <c r="P56" s="143" t="s">
        <v>262</v>
      </c>
      <c r="Q56" s="143" t="s">
        <v>263</v>
      </c>
      <c r="R56" s="143" t="s">
        <v>264</v>
      </c>
      <c r="S56" s="144" t="s">
        <v>265</v>
      </c>
      <c r="T56" s="144" t="s">
        <v>266</v>
      </c>
      <c r="U56" s="144" t="s">
        <v>267</v>
      </c>
      <c r="V56" s="144" t="s">
        <v>268</v>
      </c>
      <c r="W56" s="144" t="s">
        <v>269</v>
      </c>
      <c r="X56" s="144" t="s">
        <v>270</v>
      </c>
      <c r="Y56" s="144" t="s">
        <v>271</v>
      </c>
      <c r="Z56" s="144" t="s">
        <v>272</v>
      </c>
      <c r="AA56" s="144" t="s">
        <v>273</v>
      </c>
      <c r="AB56" s="144" t="s">
        <v>274</v>
      </c>
      <c r="AC56" s="144" t="s">
        <v>275</v>
      </c>
      <c r="AD56" s="144" t="s">
        <v>276</v>
      </c>
      <c r="AE56" s="150" t="s">
        <v>277</v>
      </c>
    </row>
    <row r="57" spans="1:31" x14ac:dyDescent="0.3">
      <c r="D57" s="151">
        <v>1</v>
      </c>
      <c r="E57" s="152" t="s">
        <v>1436</v>
      </c>
      <c r="F57" s="152">
        <v>0</v>
      </c>
      <c r="G57" s="159" t="s">
        <v>279</v>
      </c>
      <c r="H57" s="184">
        <v>41.4435</v>
      </c>
      <c r="I57" s="184">
        <v>21.880375000000001</v>
      </c>
      <c r="J57" s="184">
        <v>21.884499999999999</v>
      </c>
      <c r="K57" s="184">
        <v>21.986249999999998</v>
      </c>
      <c r="L57" s="184">
        <v>21.993124999999999</v>
      </c>
      <c r="M57" s="184">
        <v>21.851500000000001</v>
      </c>
      <c r="N57" s="184">
        <v>163.95706250000001</v>
      </c>
      <c r="O57" s="184">
        <v>194.65481250000002</v>
      </c>
      <c r="P57" s="184">
        <v>175.12950000000001</v>
      </c>
      <c r="Q57" s="184">
        <v>21.532499999999999</v>
      </c>
      <c r="R57" s="184">
        <v>20.860125</v>
      </c>
      <c r="S57" s="184">
        <v>114.28125</v>
      </c>
      <c r="T57" s="184">
        <v>26.923874999999999</v>
      </c>
      <c r="U57" s="184">
        <v>60.657000000000004</v>
      </c>
      <c r="V57" s="184">
        <v>46.466999999999999</v>
      </c>
      <c r="W57" s="184">
        <v>44.201999999999998</v>
      </c>
      <c r="X57" s="184">
        <v>44.253</v>
      </c>
      <c r="Y57" s="184">
        <v>78.705750000000009</v>
      </c>
      <c r="Z57" s="184">
        <v>74.370749999999987</v>
      </c>
      <c r="AA57" s="184">
        <v>238.51237500000002</v>
      </c>
      <c r="AB57" s="184">
        <v>157.03800000000001</v>
      </c>
      <c r="AC57" s="184">
        <v>150.11849999999998</v>
      </c>
      <c r="AD57" s="184">
        <v>164.95293749999999</v>
      </c>
      <c r="AE57" s="185">
        <v>137.5625</v>
      </c>
    </row>
    <row r="58" spans="1:31" x14ac:dyDescent="0.3">
      <c r="D58" s="154">
        <v>2</v>
      </c>
      <c r="E58" s="29" t="s">
        <v>1437</v>
      </c>
      <c r="F58" s="29">
        <v>0</v>
      </c>
      <c r="G58" s="141" t="s">
        <v>279</v>
      </c>
      <c r="H58" s="186">
        <v>20.884500000000003</v>
      </c>
      <c r="I58" s="186">
        <v>10.982125</v>
      </c>
      <c r="J58" s="186">
        <v>10.983499999999999</v>
      </c>
      <c r="K58" s="186">
        <v>10.997250000000001</v>
      </c>
      <c r="L58" s="186">
        <v>10.998625000000001</v>
      </c>
      <c r="M58" s="186">
        <v>10.978</v>
      </c>
      <c r="N58" s="186">
        <v>75.732874999999993</v>
      </c>
      <c r="O58" s="186">
        <v>87.371062500000008</v>
      </c>
      <c r="P58" s="186">
        <v>81.227999999999994</v>
      </c>
      <c r="Q58" s="186">
        <v>10.800625000000002</v>
      </c>
      <c r="R58" s="186">
        <v>10.8185</v>
      </c>
      <c r="S58" s="186">
        <v>44.924999999999997</v>
      </c>
      <c r="T58" s="186">
        <v>9.1767500000000002</v>
      </c>
      <c r="U58" s="186">
        <v>19.070999999999998</v>
      </c>
      <c r="V58" s="186">
        <v>22.376999999999999</v>
      </c>
      <c r="W58" s="186">
        <v>23.457000000000001</v>
      </c>
      <c r="X58" s="186">
        <v>23.448</v>
      </c>
      <c r="Y58" s="186">
        <v>29.971000000000004</v>
      </c>
      <c r="Z58" s="186">
        <v>29.448249999999998</v>
      </c>
      <c r="AA58" s="186">
        <v>108.05550000000001</v>
      </c>
      <c r="AB58" s="186">
        <v>73.3005</v>
      </c>
      <c r="AC58" s="186">
        <v>73.510499999999993</v>
      </c>
      <c r="AD58" s="186">
        <v>81.5859375</v>
      </c>
      <c r="AE58" s="187">
        <v>69.331500000000005</v>
      </c>
    </row>
    <row r="59" spans="1:31" x14ac:dyDescent="0.3">
      <c r="D59" s="154">
        <v>3</v>
      </c>
      <c r="E59" s="29" t="s">
        <v>1438</v>
      </c>
      <c r="F59" s="29">
        <v>0</v>
      </c>
      <c r="G59" s="141" t="s">
        <v>279</v>
      </c>
      <c r="H59" s="186">
        <v>20.884500000000003</v>
      </c>
      <c r="I59" s="186">
        <v>10.982125</v>
      </c>
      <c r="J59" s="186">
        <v>10.983499999999999</v>
      </c>
      <c r="K59" s="186">
        <v>10.997250000000001</v>
      </c>
      <c r="L59" s="186">
        <v>10.998625000000001</v>
      </c>
      <c r="M59" s="186">
        <v>10.978</v>
      </c>
      <c r="N59" s="186">
        <v>75.732874999999993</v>
      </c>
      <c r="O59" s="186">
        <v>87.371062500000008</v>
      </c>
      <c r="P59" s="186">
        <v>81.227999999999994</v>
      </c>
      <c r="Q59" s="186">
        <v>10.800625000000002</v>
      </c>
      <c r="R59" s="186">
        <v>10.8185</v>
      </c>
      <c r="S59" s="186">
        <v>44.924999999999997</v>
      </c>
      <c r="T59" s="186">
        <v>9.1767500000000002</v>
      </c>
      <c r="U59" s="186">
        <v>19.070999999999998</v>
      </c>
      <c r="V59" s="186">
        <v>22.376999999999999</v>
      </c>
      <c r="W59" s="186">
        <v>23.457000000000001</v>
      </c>
      <c r="X59" s="186">
        <v>23.448</v>
      </c>
      <c r="Y59" s="186">
        <v>29.971000000000004</v>
      </c>
      <c r="Z59" s="186">
        <v>29.448249999999998</v>
      </c>
      <c r="AA59" s="186">
        <v>108.05550000000001</v>
      </c>
      <c r="AB59" s="186">
        <v>73.3005</v>
      </c>
      <c r="AC59" s="186">
        <v>73.510499999999993</v>
      </c>
      <c r="AD59" s="186">
        <v>81.5859375</v>
      </c>
      <c r="AE59" s="187">
        <v>69.331500000000005</v>
      </c>
    </row>
    <row r="60" spans="1:31" x14ac:dyDescent="0.3">
      <c r="D60" s="154">
        <v>4</v>
      </c>
      <c r="E60" s="29" t="s">
        <v>1439</v>
      </c>
      <c r="F60" s="29">
        <v>0</v>
      </c>
      <c r="G60" s="141" t="s">
        <v>279</v>
      </c>
      <c r="H60" s="186">
        <v>20.884500000000003</v>
      </c>
      <c r="I60" s="186">
        <v>10.982125</v>
      </c>
      <c r="J60" s="186">
        <v>10.983499999999999</v>
      </c>
      <c r="K60" s="186">
        <v>10.997250000000001</v>
      </c>
      <c r="L60" s="186">
        <v>10.998625000000001</v>
      </c>
      <c r="M60" s="186">
        <v>10.978</v>
      </c>
      <c r="N60" s="186">
        <v>75.732874999999993</v>
      </c>
      <c r="O60" s="186">
        <v>87.371062500000008</v>
      </c>
      <c r="P60" s="186">
        <v>81.227999999999994</v>
      </c>
      <c r="Q60" s="186">
        <v>10.800625000000002</v>
      </c>
      <c r="R60" s="186">
        <v>10.8185</v>
      </c>
      <c r="S60" s="186">
        <v>44.924999999999997</v>
      </c>
      <c r="T60" s="186">
        <v>9.1767500000000002</v>
      </c>
      <c r="U60" s="186">
        <v>19.070999999999998</v>
      </c>
      <c r="V60" s="186">
        <v>22.376999999999999</v>
      </c>
      <c r="W60" s="186">
        <v>23.457000000000001</v>
      </c>
      <c r="X60" s="186">
        <v>23.448</v>
      </c>
      <c r="Y60" s="186">
        <v>30.332249999999998</v>
      </c>
      <c r="Z60" s="186">
        <v>34.909500000000001</v>
      </c>
      <c r="AA60" s="186">
        <v>153.826875</v>
      </c>
      <c r="AB60" s="186">
        <v>111.55200000000001</v>
      </c>
      <c r="AC60" s="186">
        <v>118.2195</v>
      </c>
      <c r="AD60" s="186">
        <v>112.3839375</v>
      </c>
      <c r="AE60" s="187">
        <v>74.106250000000003</v>
      </c>
    </row>
    <row r="61" spans="1:31" x14ac:dyDescent="0.3">
      <c r="D61" s="154">
        <v>5</v>
      </c>
      <c r="E61" s="29" t="s">
        <v>1468</v>
      </c>
      <c r="F61" s="29">
        <v>0</v>
      </c>
      <c r="G61" s="141" t="s">
        <v>279</v>
      </c>
      <c r="H61" s="186">
        <f>H57+H60</f>
        <v>62.328000000000003</v>
      </c>
      <c r="I61" s="186">
        <f t="shared" ref="I61:AE61" si="0">I57+I60</f>
        <v>32.862499999999997</v>
      </c>
      <c r="J61" s="186">
        <f t="shared" si="0"/>
        <v>32.867999999999995</v>
      </c>
      <c r="K61" s="186">
        <f t="shared" si="0"/>
        <v>32.983499999999999</v>
      </c>
      <c r="L61" s="186">
        <f t="shared" si="0"/>
        <v>32.991749999999996</v>
      </c>
      <c r="M61" s="186">
        <f t="shared" si="0"/>
        <v>32.829500000000003</v>
      </c>
      <c r="N61" s="186">
        <f t="shared" si="0"/>
        <v>239.68993749999998</v>
      </c>
      <c r="O61" s="186">
        <f t="shared" si="0"/>
        <v>282.02587500000004</v>
      </c>
      <c r="P61" s="186">
        <f t="shared" si="0"/>
        <v>256.35750000000002</v>
      </c>
      <c r="Q61" s="186">
        <f t="shared" si="0"/>
        <v>32.333125000000003</v>
      </c>
      <c r="R61" s="186">
        <f t="shared" si="0"/>
        <v>31.678625</v>
      </c>
      <c r="S61" s="186">
        <f t="shared" si="0"/>
        <v>159.20625000000001</v>
      </c>
      <c r="T61" s="186">
        <f t="shared" si="0"/>
        <v>36.100625000000001</v>
      </c>
      <c r="U61" s="186">
        <f t="shared" si="0"/>
        <v>79.728000000000009</v>
      </c>
      <c r="V61" s="186">
        <f t="shared" si="0"/>
        <v>68.843999999999994</v>
      </c>
      <c r="W61" s="186">
        <f t="shared" si="0"/>
        <v>67.658999999999992</v>
      </c>
      <c r="X61" s="186">
        <f t="shared" si="0"/>
        <v>67.700999999999993</v>
      </c>
      <c r="Y61" s="186">
        <f t="shared" si="0"/>
        <v>109.03800000000001</v>
      </c>
      <c r="Z61" s="186">
        <f t="shared" si="0"/>
        <v>109.28025</v>
      </c>
      <c r="AA61" s="186">
        <f t="shared" si="0"/>
        <v>392.33924999999999</v>
      </c>
      <c r="AB61" s="186">
        <f t="shared" si="0"/>
        <v>268.59000000000003</v>
      </c>
      <c r="AC61" s="186">
        <f t="shared" si="0"/>
        <v>268.33799999999997</v>
      </c>
      <c r="AD61" s="186">
        <f t="shared" si="0"/>
        <v>277.33687499999996</v>
      </c>
      <c r="AE61" s="187">
        <f t="shared" si="0"/>
        <v>211.66874999999999</v>
      </c>
    </row>
    <row r="62" spans="1:31" x14ac:dyDescent="0.3">
      <c r="D62" s="154">
        <v>6</v>
      </c>
      <c r="E62" s="29"/>
      <c r="F62" s="29"/>
      <c r="G62" s="141" t="s">
        <v>279</v>
      </c>
      <c r="H62" s="29"/>
      <c r="I62" s="29"/>
      <c r="J62" s="29"/>
      <c r="K62" s="29"/>
      <c r="L62" s="29"/>
      <c r="M62" s="29"/>
      <c r="N62" s="29"/>
      <c r="O62" s="29"/>
      <c r="P62" s="29"/>
      <c r="Q62" s="29"/>
      <c r="R62" s="29"/>
      <c r="S62" s="29"/>
      <c r="T62" s="29"/>
      <c r="U62" s="29"/>
      <c r="V62" s="29"/>
      <c r="W62" s="29"/>
      <c r="X62" s="29"/>
      <c r="Y62" s="29"/>
      <c r="Z62" s="29"/>
      <c r="AA62" s="29"/>
      <c r="AB62" s="29"/>
      <c r="AC62" s="29"/>
      <c r="AD62" s="29"/>
      <c r="AE62" s="155"/>
    </row>
    <row r="63" spans="1:31" x14ac:dyDescent="0.3">
      <c r="D63" s="154">
        <v>7</v>
      </c>
      <c r="E63" s="29"/>
      <c r="F63" s="29"/>
      <c r="G63" s="141" t="s">
        <v>279</v>
      </c>
      <c r="H63" s="29"/>
      <c r="I63" s="29"/>
      <c r="J63" s="29"/>
      <c r="K63" s="29"/>
      <c r="L63" s="29"/>
      <c r="M63" s="29"/>
      <c r="N63" s="29"/>
      <c r="O63" s="29"/>
      <c r="P63" s="29"/>
      <c r="Q63" s="29"/>
      <c r="R63" s="29"/>
      <c r="S63" s="29"/>
      <c r="T63" s="29"/>
      <c r="U63" s="29"/>
      <c r="V63" s="29"/>
      <c r="W63" s="29"/>
      <c r="X63" s="29"/>
      <c r="Y63" s="29"/>
      <c r="Z63" s="29"/>
      <c r="AA63" s="29"/>
      <c r="AB63" s="29"/>
      <c r="AC63" s="29"/>
      <c r="AD63" s="29"/>
      <c r="AE63" s="155"/>
    </row>
    <row r="64" spans="1:31" x14ac:dyDescent="0.3">
      <c r="D64" s="154">
        <v>8</v>
      </c>
      <c r="E64" s="29"/>
      <c r="F64" s="29"/>
      <c r="G64" s="141" t="s">
        <v>279</v>
      </c>
      <c r="H64" s="29"/>
      <c r="I64" s="29"/>
      <c r="J64" s="29"/>
      <c r="K64" s="29"/>
      <c r="L64" s="29"/>
      <c r="M64" s="29"/>
      <c r="N64" s="29"/>
      <c r="O64" s="29"/>
      <c r="P64" s="29"/>
      <c r="Q64" s="29"/>
      <c r="R64" s="29"/>
      <c r="S64" s="29"/>
      <c r="T64" s="29"/>
      <c r="U64" s="29"/>
      <c r="V64" s="29"/>
      <c r="W64" s="29"/>
      <c r="X64" s="29"/>
      <c r="Y64" s="29"/>
      <c r="Z64" s="29"/>
      <c r="AA64" s="29"/>
      <c r="AB64" s="29"/>
      <c r="AC64" s="29"/>
      <c r="AD64" s="29"/>
      <c r="AE64" s="155"/>
    </row>
    <row r="65" spans="4:31" x14ac:dyDescent="0.3">
      <c r="D65" s="154">
        <v>9</v>
      </c>
      <c r="E65" s="29"/>
      <c r="F65" s="29"/>
      <c r="G65" s="141" t="s">
        <v>279</v>
      </c>
      <c r="H65" s="29"/>
      <c r="I65" s="29"/>
      <c r="J65" s="29"/>
      <c r="K65" s="29"/>
      <c r="L65" s="29"/>
      <c r="M65" s="29"/>
      <c r="N65" s="29"/>
      <c r="O65" s="29"/>
      <c r="P65" s="29"/>
      <c r="Q65" s="29"/>
      <c r="R65" s="29"/>
      <c r="S65" s="29"/>
      <c r="T65" s="29"/>
      <c r="U65" s="29"/>
      <c r="V65" s="29"/>
      <c r="W65" s="29"/>
      <c r="X65" s="29"/>
      <c r="Y65" s="29"/>
      <c r="Z65" s="29"/>
      <c r="AA65" s="29"/>
      <c r="AB65" s="29"/>
      <c r="AC65" s="29"/>
      <c r="AD65" s="29"/>
      <c r="AE65" s="155"/>
    </row>
    <row r="66" spans="4:31" x14ac:dyDescent="0.3">
      <c r="D66" s="154">
        <v>10</v>
      </c>
      <c r="E66" s="29"/>
      <c r="F66" s="29"/>
      <c r="G66" s="141" t="s">
        <v>279</v>
      </c>
      <c r="H66" s="29"/>
      <c r="I66" s="29"/>
      <c r="J66" s="29"/>
      <c r="K66" s="29"/>
      <c r="L66" s="29"/>
      <c r="M66" s="29"/>
      <c r="N66" s="29"/>
      <c r="O66" s="29"/>
      <c r="P66" s="29"/>
      <c r="Q66" s="29"/>
      <c r="R66" s="29"/>
      <c r="S66" s="29"/>
      <c r="T66" s="29"/>
      <c r="U66" s="29"/>
      <c r="V66" s="29"/>
      <c r="W66" s="29"/>
      <c r="X66" s="29"/>
      <c r="Y66" s="29"/>
      <c r="Z66" s="29"/>
      <c r="AA66" s="29"/>
      <c r="AB66" s="29"/>
      <c r="AC66" s="29"/>
      <c r="AD66" s="29"/>
      <c r="AE66" s="155"/>
    </row>
    <row r="67" spans="4:31" x14ac:dyDescent="0.3">
      <c r="D67" s="154">
        <v>11</v>
      </c>
      <c r="E67" s="29"/>
      <c r="F67" s="29"/>
      <c r="G67" s="141" t="s">
        <v>279</v>
      </c>
      <c r="H67" s="29"/>
      <c r="I67" s="29"/>
      <c r="J67" s="29"/>
      <c r="K67" s="29"/>
      <c r="L67" s="29"/>
      <c r="M67" s="29"/>
      <c r="N67" s="29"/>
      <c r="O67" s="29"/>
      <c r="P67" s="29"/>
      <c r="Q67" s="29"/>
      <c r="R67" s="29"/>
      <c r="S67" s="29"/>
      <c r="T67" s="29"/>
      <c r="U67" s="29"/>
      <c r="V67" s="29"/>
      <c r="W67" s="29"/>
      <c r="X67" s="29"/>
      <c r="Y67" s="29"/>
      <c r="Z67" s="29"/>
      <c r="AA67" s="29"/>
      <c r="AB67" s="29"/>
      <c r="AC67" s="29"/>
      <c r="AD67" s="29"/>
      <c r="AE67" s="155"/>
    </row>
    <row r="68" spans="4:31" x14ac:dyDescent="0.3">
      <c r="D68" s="154">
        <v>12</v>
      </c>
      <c r="E68" s="29"/>
      <c r="F68" s="29"/>
      <c r="G68" s="141" t="s">
        <v>279</v>
      </c>
      <c r="H68" s="29"/>
      <c r="I68" s="29"/>
      <c r="J68" s="29"/>
      <c r="K68" s="29"/>
      <c r="L68" s="29"/>
      <c r="M68" s="29"/>
      <c r="N68" s="29"/>
      <c r="O68" s="29"/>
      <c r="P68" s="29"/>
      <c r="Q68" s="29"/>
      <c r="R68" s="29"/>
      <c r="S68" s="29"/>
      <c r="T68" s="29"/>
      <c r="U68" s="29"/>
      <c r="V68" s="29"/>
      <c r="W68" s="29"/>
      <c r="X68" s="29"/>
      <c r="Y68" s="29"/>
      <c r="Z68" s="29"/>
      <c r="AA68" s="29"/>
      <c r="AB68" s="29"/>
      <c r="AC68" s="29"/>
      <c r="AD68" s="29"/>
      <c r="AE68" s="155"/>
    </row>
    <row r="69" spans="4:31" x14ac:dyDescent="0.3">
      <c r="D69" s="154">
        <v>13</v>
      </c>
      <c r="E69" s="29"/>
      <c r="F69" s="29"/>
      <c r="G69" s="141" t="s">
        <v>279</v>
      </c>
      <c r="H69" s="29"/>
      <c r="I69" s="29"/>
      <c r="J69" s="29"/>
      <c r="K69" s="29"/>
      <c r="L69" s="29"/>
      <c r="M69" s="29"/>
      <c r="N69" s="29"/>
      <c r="O69" s="29"/>
      <c r="P69" s="29"/>
      <c r="Q69" s="29"/>
      <c r="R69" s="29"/>
      <c r="S69" s="29"/>
      <c r="T69" s="29"/>
      <c r="U69" s="29"/>
      <c r="V69" s="29"/>
      <c r="W69" s="29"/>
      <c r="X69" s="29"/>
      <c r="Y69" s="29"/>
      <c r="Z69" s="29"/>
      <c r="AA69" s="29"/>
      <c r="AB69" s="29"/>
      <c r="AC69" s="29"/>
      <c r="AD69" s="29"/>
      <c r="AE69" s="155"/>
    </row>
    <row r="70" spans="4:31" x14ac:dyDescent="0.3">
      <c r="D70" s="154">
        <v>14</v>
      </c>
      <c r="E70" s="29"/>
      <c r="F70" s="29"/>
      <c r="G70" s="141" t="s">
        <v>279</v>
      </c>
      <c r="H70" s="29"/>
      <c r="I70" s="29"/>
      <c r="J70" s="29"/>
      <c r="K70" s="29"/>
      <c r="L70" s="29"/>
      <c r="M70" s="29"/>
      <c r="N70" s="29"/>
      <c r="O70" s="29"/>
      <c r="P70" s="29"/>
      <c r="Q70" s="29"/>
      <c r="R70" s="29"/>
      <c r="S70" s="29"/>
      <c r="T70" s="29"/>
      <c r="U70" s="29"/>
      <c r="V70" s="29"/>
      <c r="W70" s="29"/>
      <c r="X70" s="29"/>
      <c r="Y70" s="29"/>
      <c r="Z70" s="29"/>
      <c r="AA70" s="29"/>
      <c r="AB70" s="29"/>
      <c r="AC70" s="29"/>
      <c r="AD70" s="29"/>
      <c r="AE70" s="155"/>
    </row>
    <row r="71" spans="4:31" ht="15" thickBot="1" x14ac:dyDescent="0.35">
      <c r="D71" s="156">
        <v>15</v>
      </c>
      <c r="E71" s="157"/>
      <c r="F71" s="157"/>
      <c r="G71" s="147" t="s">
        <v>279</v>
      </c>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8"/>
    </row>
    <row r="72" spans="4:31" ht="15" thickBot="1" x14ac:dyDescent="0.35"/>
    <row r="73" spans="4:31" ht="15" thickBot="1" x14ac:dyDescent="0.35">
      <c r="D73" s="243" t="s">
        <v>288</v>
      </c>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5"/>
    </row>
    <row r="74" spans="4:31" x14ac:dyDescent="0.3">
      <c r="D74" s="231" t="s">
        <v>65</v>
      </c>
      <c r="E74" s="241" t="s">
        <v>12</v>
      </c>
      <c r="F74" s="241" t="s">
        <v>63</v>
      </c>
      <c r="G74" s="229" t="s">
        <v>283</v>
      </c>
      <c r="H74" s="246" t="s">
        <v>289</v>
      </c>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8"/>
    </row>
    <row r="75" spans="4:31" ht="15" thickBot="1" x14ac:dyDescent="0.35">
      <c r="D75" s="232"/>
      <c r="E75" s="216"/>
      <c r="F75" s="216"/>
      <c r="G75" s="242"/>
      <c r="H75" s="142" t="s">
        <v>254</v>
      </c>
      <c r="I75" s="143" t="s">
        <v>255</v>
      </c>
      <c r="J75" s="143" t="s">
        <v>256</v>
      </c>
      <c r="K75" s="143" t="s">
        <v>257</v>
      </c>
      <c r="L75" s="143" t="s">
        <v>258</v>
      </c>
      <c r="M75" s="143" t="s">
        <v>259</v>
      </c>
      <c r="N75" s="143" t="s">
        <v>260</v>
      </c>
      <c r="O75" s="143" t="s">
        <v>261</v>
      </c>
      <c r="P75" s="143" t="s">
        <v>262</v>
      </c>
      <c r="Q75" s="143" t="s">
        <v>263</v>
      </c>
      <c r="R75" s="143" t="s">
        <v>264</v>
      </c>
      <c r="S75" s="144" t="s">
        <v>265</v>
      </c>
      <c r="T75" s="144" t="s">
        <v>266</v>
      </c>
      <c r="U75" s="144" t="s">
        <v>267</v>
      </c>
      <c r="V75" s="144" t="s">
        <v>268</v>
      </c>
      <c r="W75" s="144" t="s">
        <v>269</v>
      </c>
      <c r="X75" s="144" t="s">
        <v>270</v>
      </c>
      <c r="Y75" s="144" t="s">
        <v>271</v>
      </c>
      <c r="Z75" s="144" t="s">
        <v>272</v>
      </c>
      <c r="AA75" s="144" t="s">
        <v>273</v>
      </c>
      <c r="AB75" s="144" t="s">
        <v>274</v>
      </c>
      <c r="AC75" s="144" t="s">
        <v>275</v>
      </c>
      <c r="AD75" s="144" t="s">
        <v>276</v>
      </c>
      <c r="AE75" s="150" t="s">
        <v>277</v>
      </c>
    </row>
    <row r="76" spans="4:31" x14ac:dyDescent="0.3">
      <c r="D76" s="151">
        <v>1</v>
      </c>
      <c r="E76" s="152" t="s">
        <v>1440</v>
      </c>
      <c r="F76" s="152">
        <v>0</v>
      </c>
      <c r="G76" s="159" t="s">
        <v>279</v>
      </c>
      <c r="H76" s="188">
        <v>0</v>
      </c>
      <c r="I76" s="188">
        <v>0</v>
      </c>
      <c r="J76" s="188">
        <v>0</v>
      </c>
      <c r="K76" s="188">
        <v>0</v>
      </c>
      <c r="L76" s="188">
        <v>0</v>
      </c>
      <c r="M76" s="188">
        <v>0</v>
      </c>
      <c r="N76" s="188">
        <f>1/3600*0.02</f>
        <v>5.5555555555555558E-6</v>
      </c>
      <c r="O76" s="188">
        <f>1/3600*0.06</f>
        <v>1.6666666666666667E-5</v>
      </c>
      <c r="P76" s="188">
        <v>0</v>
      </c>
      <c r="Q76" s="188">
        <v>0</v>
      </c>
      <c r="R76" s="188">
        <v>0</v>
      </c>
      <c r="S76" s="188">
        <f>1/3600*0.11</f>
        <v>3.0555555555555554E-5</v>
      </c>
      <c r="T76" s="188">
        <f>1/3600*0.11</f>
        <v>3.0555555555555554E-5</v>
      </c>
      <c r="U76" s="188">
        <v>0</v>
      </c>
      <c r="V76" s="188">
        <v>0</v>
      </c>
      <c r="W76" s="188">
        <v>0</v>
      </c>
      <c r="X76" s="188">
        <v>0</v>
      </c>
      <c r="Y76" s="188">
        <v>0</v>
      </c>
      <c r="Z76" s="188">
        <v>0</v>
      </c>
      <c r="AA76" s="188">
        <f>1/3600*0.11</f>
        <v>3.0555555555555554E-5</v>
      </c>
      <c r="AB76" s="188">
        <v>0</v>
      </c>
      <c r="AC76" s="188">
        <v>0</v>
      </c>
      <c r="AD76" s="188">
        <v>0</v>
      </c>
      <c r="AE76" s="189">
        <v>0</v>
      </c>
    </row>
    <row r="77" spans="4:31" x14ac:dyDescent="0.3">
      <c r="D77" s="154">
        <v>2</v>
      </c>
      <c r="E77" s="29" t="s">
        <v>1441</v>
      </c>
      <c r="F77" s="29">
        <v>0</v>
      </c>
      <c r="G77" s="141" t="s">
        <v>279</v>
      </c>
      <c r="H77" s="190">
        <v>0</v>
      </c>
      <c r="I77" s="190">
        <v>0</v>
      </c>
      <c r="J77" s="190">
        <v>0</v>
      </c>
      <c r="K77" s="190">
        <v>0</v>
      </c>
      <c r="L77" s="190">
        <v>0</v>
      </c>
      <c r="M77" s="190">
        <v>0</v>
      </c>
      <c r="N77" s="190">
        <f>1/3600*0.055</f>
        <v>1.5277777777777777E-5</v>
      </c>
      <c r="O77" s="190">
        <f>1/3600*0.75</f>
        <v>2.0833333333333332E-4</v>
      </c>
      <c r="P77" s="190">
        <v>0</v>
      </c>
      <c r="Q77" s="190">
        <v>0</v>
      </c>
      <c r="R77" s="190">
        <v>0</v>
      </c>
      <c r="S77" s="190">
        <v>0</v>
      </c>
      <c r="T77" s="190">
        <v>0</v>
      </c>
      <c r="U77" s="190">
        <v>0</v>
      </c>
      <c r="V77" s="190">
        <v>0</v>
      </c>
      <c r="W77" s="190">
        <v>0</v>
      </c>
      <c r="X77" s="190">
        <v>0</v>
      </c>
      <c r="Y77" s="190">
        <v>0</v>
      </c>
      <c r="Z77" s="190">
        <f>1/3600*0.35</f>
        <v>9.7222222222222217E-5</v>
      </c>
      <c r="AA77" s="190">
        <v>0</v>
      </c>
      <c r="AB77" s="190">
        <v>0</v>
      </c>
      <c r="AC77" s="190">
        <v>0</v>
      </c>
      <c r="AD77" s="190">
        <v>0</v>
      </c>
      <c r="AE77" s="202">
        <v>0</v>
      </c>
    </row>
    <row r="78" spans="4:31" x14ac:dyDescent="0.3">
      <c r="D78" s="154">
        <v>3</v>
      </c>
      <c r="E78" s="29" t="s">
        <v>1442</v>
      </c>
      <c r="F78" s="29">
        <v>0</v>
      </c>
      <c r="G78" s="141" t="s">
        <v>279</v>
      </c>
      <c r="H78" s="190">
        <f>0.04*1/3600</f>
        <v>1.1111111111111112E-5</v>
      </c>
      <c r="I78" s="190">
        <f>$H$78</f>
        <v>1.1111111111111112E-5</v>
      </c>
      <c r="J78" s="190">
        <f t="shared" ref="J78:AE78" si="1">$H$78</f>
        <v>1.1111111111111112E-5</v>
      </c>
      <c r="K78" s="190">
        <f t="shared" si="1"/>
        <v>1.1111111111111112E-5</v>
      </c>
      <c r="L78" s="190">
        <f t="shared" si="1"/>
        <v>1.1111111111111112E-5</v>
      </c>
      <c r="M78" s="190">
        <f t="shared" si="1"/>
        <v>1.1111111111111112E-5</v>
      </c>
      <c r="N78" s="190">
        <f t="shared" si="1"/>
        <v>1.1111111111111112E-5</v>
      </c>
      <c r="O78" s="190">
        <f t="shared" si="1"/>
        <v>1.1111111111111112E-5</v>
      </c>
      <c r="P78" s="190">
        <f t="shared" si="1"/>
        <v>1.1111111111111112E-5</v>
      </c>
      <c r="Q78" s="190">
        <f t="shared" si="1"/>
        <v>1.1111111111111112E-5</v>
      </c>
      <c r="R78" s="190">
        <f t="shared" si="1"/>
        <v>1.1111111111111112E-5</v>
      </c>
      <c r="S78" s="190">
        <f t="shared" si="1"/>
        <v>1.1111111111111112E-5</v>
      </c>
      <c r="T78" s="190">
        <f t="shared" si="1"/>
        <v>1.1111111111111112E-5</v>
      </c>
      <c r="U78" s="190">
        <f t="shared" si="1"/>
        <v>1.1111111111111112E-5</v>
      </c>
      <c r="V78" s="190">
        <f t="shared" si="1"/>
        <v>1.1111111111111112E-5</v>
      </c>
      <c r="W78" s="190">
        <f t="shared" si="1"/>
        <v>1.1111111111111112E-5</v>
      </c>
      <c r="X78" s="190">
        <f t="shared" si="1"/>
        <v>1.1111111111111112E-5</v>
      </c>
      <c r="Y78" s="190">
        <f t="shared" si="1"/>
        <v>1.1111111111111112E-5</v>
      </c>
      <c r="Z78" s="190">
        <f t="shared" si="1"/>
        <v>1.1111111111111112E-5</v>
      </c>
      <c r="AA78" s="190">
        <f t="shared" si="1"/>
        <v>1.1111111111111112E-5</v>
      </c>
      <c r="AB78" s="190">
        <f t="shared" si="1"/>
        <v>1.1111111111111112E-5</v>
      </c>
      <c r="AC78" s="190">
        <f t="shared" si="1"/>
        <v>1.1111111111111112E-5</v>
      </c>
      <c r="AD78" s="190">
        <f t="shared" si="1"/>
        <v>1.1111111111111112E-5</v>
      </c>
      <c r="AE78" s="202">
        <f t="shared" si="1"/>
        <v>1.1111111111111112E-5</v>
      </c>
    </row>
    <row r="79" spans="4:31" x14ac:dyDescent="0.3">
      <c r="D79" s="154">
        <v>4</v>
      </c>
      <c r="E79" s="29" t="s">
        <v>1443</v>
      </c>
      <c r="F79" s="29">
        <v>0</v>
      </c>
      <c r="G79" s="141" t="s">
        <v>279</v>
      </c>
      <c r="H79" s="190">
        <f>0.02*1/3600</f>
        <v>5.5555555555555558E-6</v>
      </c>
      <c r="I79" s="190">
        <f>$H$79</f>
        <v>5.5555555555555558E-6</v>
      </c>
      <c r="J79" s="190">
        <f t="shared" ref="J79:AE79" si="2">$H$79</f>
        <v>5.5555555555555558E-6</v>
      </c>
      <c r="K79" s="190">
        <f t="shared" si="2"/>
        <v>5.5555555555555558E-6</v>
      </c>
      <c r="L79" s="190">
        <f t="shared" si="2"/>
        <v>5.5555555555555558E-6</v>
      </c>
      <c r="M79" s="190">
        <f t="shared" si="2"/>
        <v>5.5555555555555558E-6</v>
      </c>
      <c r="N79" s="190">
        <f t="shared" si="2"/>
        <v>5.5555555555555558E-6</v>
      </c>
      <c r="O79" s="190">
        <f t="shared" si="2"/>
        <v>5.5555555555555558E-6</v>
      </c>
      <c r="P79" s="190">
        <f t="shared" si="2"/>
        <v>5.5555555555555558E-6</v>
      </c>
      <c r="Q79" s="190">
        <f t="shared" si="2"/>
        <v>5.5555555555555558E-6</v>
      </c>
      <c r="R79" s="190">
        <f t="shared" si="2"/>
        <v>5.5555555555555558E-6</v>
      </c>
      <c r="S79" s="190">
        <f t="shared" si="2"/>
        <v>5.5555555555555558E-6</v>
      </c>
      <c r="T79" s="190">
        <f t="shared" si="2"/>
        <v>5.5555555555555558E-6</v>
      </c>
      <c r="U79" s="190">
        <f t="shared" si="2"/>
        <v>5.5555555555555558E-6</v>
      </c>
      <c r="V79" s="190">
        <f t="shared" si="2"/>
        <v>5.5555555555555558E-6</v>
      </c>
      <c r="W79" s="190">
        <f t="shared" si="2"/>
        <v>5.5555555555555558E-6</v>
      </c>
      <c r="X79" s="190">
        <f t="shared" si="2"/>
        <v>5.5555555555555558E-6</v>
      </c>
      <c r="Y79" s="190">
        <f t="shared" si="2"/>
        <v>5.5555555555555558E-6</v>
      </c>
      <c r="Z79" s="190">
        <f t="shared" si="2"/>
        <v>5.5555555555555558E-6</v>
      </c>
      <c r="AA79" s="190">
        <f t="shared" si="2"/>
        <v>5.5555555555555558E-6</v>
      </c>
      <c r="AB79" s="190">
        <f t="shared" si="2"/>
        <v>5.5555555555555558E-6</v>
      </c>
      <c r="AC79" s="190">
        <f t="shared" si="2"/>
        <v>5.5555555555555558E-6</v>
      </c>
      <c r="AD79" s="190">
        <f t="shared" si="2"/>
        <v>5.5555555555555558E-6</v>
      </c>
      <c r="AE79" s="202">
        <f t="shared" si="2"/>
        <v>5.5555555555555558E-6</v>
      </c>
    </row>
    <row r="80" spans="4:31" x14ac:dyDescent="0.3">
      <c r="D80" s="154">
        <v>5</v>
      </c>
      <c r="E80" s="29" t="s">
        <v>1444</v>
      </c>
      <c r="F80" s="29">
        <v>0</v>
      </c>
      <c r="G80" s="141" t="s">
        <v>279</v>
      </c>
      <c r="H80" s="190">
        <f>0.01*1/3600</f>
        <v>2.7777777777777779E-6</v>
      </c>
      <c r="I80" s="190">
        <f>$H$80</f>
        <v>2.7777777777777779E-6</v>
      </c>
      <c r="J80" s="190">
        <f t="shared" ref="J80:AE80" si="3">$H$80</f>
        <v>2.7777777777777779E-6</v>
      </c>
      <c r="K80" s="190">
        <f t="shared" si="3"/>
        <v>2.7777777777777779E-6</v>
      </c>
      <c r="L80" s="190">
        <f t="shared" si="3"/>
        <v>2.7777777777777779E-6</v>
      </c>
      <c r="M80" s="190">
        <f t="shared" si="3"/>
        <v>2.7777777777777779E-6</v>
      </c>
      <c r="N80" s="190">
        <f t="shared" si="3"/>
        <v>2.7777777777777779E-6</v>
      </c>
      <c r="O80" s="190">
        <f t="shared" si="3"/>
        <v>2.7777777777777779E-6</v>
      </c>
      <c r="P80" s="190">
        <f t="shared" si="3"/>
        <v>2.7777777777777779E-6</v>
      </c>
      <c r="Q80" s="190">
        <f t="shared" si="3"/>
        <v>2.7777777777777779E-6</v>
      </c>
      <c r="R80" s="190">
        <f t="shared" si="3"/>
        <v>2.7777777777777779E-6</v>
      </c>
      <c r="S80" s="190">
        <f t="shared" si="3"/>
        <v>2.7777777777777779E-6</v>
      </c>
      <c r="T80" s="190">
        <f t="shared" si="3"/>
        <v>2.7777777777777779E-6</v>
      </c>
      <c r="U80" s="190">
        <f t="shared" si="3"/>
        <v>2.7777777777777779E-6</v>
      </c>
      <c r="V80" s="190">
        <f t="shared" si="3"/>
        <v>2.7777777777777779E-6</v>
      </c>
      <c r="W80" s="190">
        <f t="shared" si="3"/>
        <v>2.7777777777777779E-6</v>
      </c>
      <c r="X80" s="190">
        <f t="shared" si="3"/>
        <v>2.7777777777777779E-6</v>
      </c>
      <c r="Y80" s="190">
        <f t="shared" si="3"/>
        <v>2.7777777777777779E-6</v>
      </c>
      <c r="Z80" s="190">
        <f t="shared" si="3"/>
        <v>2.7777777777777779E-6</v>
      </c>
      <c r="AA80" s="190">
        <f t="shared" si="3"/>
        <v>2.7777777777777779E-6</v>
      </c>
      <c r="AB80" s="190">
        <f t="shared" si="3"/>
        <v>2.7777777777777779E-6</v>
      </c>
      <c r="AC80" s="190">
        <f t="shared" si="3"/>
        <v>2.7777777777777779E-6</v>
      </c>
      <c r="AD80" s="190">
        <f t="shared" si="3"/>
        <v>2.7777777777777779E-6</v>
      </c>
      <c r="AE80" s="202">
        <f t="shared" si="3"/>
        <v>2.7777777777777779E-6</v>
      </c>
    </row>
    <row r="81" spans="4:31" x14ac:dyDescent="0.3">
      <c r="D81" s="154">
        <v>6</v>
      </c>
      <c r="E81" s="29" t="s">
        <v>1470</v>
      </c>
      <c r="F81" s="29">
        <v>0</v>
      </c>
      <c r="G81" s="141" t="s">
        <v>279</v>
      </c>
      <c r="H81" s="190">
        <f>4*0.23*1/3600</f>
        <v>2.5555555555555558E-4</v>
      </c>
      <c r="I81" s="190">
        <f>$H81</f>
        <v>2.5555555555555558E-4</v>
      </c>
      <c r="J81" s="190">
        <f t="shared" ref="J81:AE82" si="4">$H81</f>
        <v>2.5555555555555558E-4</v>
      </c>
      <c r="K81" s="190">
        <f t="shared" si="4"/>
        <v>2.5555555555555558E-4</v>
      </c>
      <c r="L81" s="190">
        <f t="shared" si="4"/>
        <v>2.5555555555555558E-4</v>
      </c>
      <c r="M81" s="190">
        <f t="shared" si="4"/>
        <v>2.5555555555555558E-4</v>
      </c>
      <c r="N81" s="190">
        <f t="shared" si="4"/>
        <v>2.5555555555555558E-4</v>
      </c>
      <c r="O81" s="190">
        <f t="shared" si="4"/>
        <v>2.5555555555555558E-4</v>
      </c>
      <c r="P81" s="190">
        <f t="shared" si="4"/>
        <v>2.5555555555555558E-4</v>
      </c>
      <c r="Q81" s="190">
        <f t="shared" si="4"/>
        <v>2.5555555555555558E-4</v>
      </c>
      <c r="R81" s="190">
        <f t="shared" si="4"/>
        <v>2.5555555555555558E-4</v>
      </c>
      <c r="S81" s="190">
        <f t="shared" si="4"/>
        <v>2.5555555555555558E-4</v>
      </c>
      <c r="T81" s="190">
        <f t="shared" si="4"/>
        <v>2.5555555555555558E-4</v>
      </c>
      <c r="U81" s="190">
        <f t="shared" si="4"/>
        <v>2.5555555555555558E-4</v>
      </c>
      <c r="V81" s="190">
        <f t="shared" si="4"/>
        <v>2.5555555555555558E-4</v>
      </c>
      <c r="W81" s="190">
        <f t="shared" si="4"/>
        <v>2.5555555555555558E-4</v>
      </c>
      <c r="X81" s="190">
        <f t="shared" si="4"/>
        <v>2.5555555555555558E-4</v>
      </c>
      <c r="Y81" s="190">
        <f t="shared" si="4"/>
        <v>2.5555555555555558E-4</v>
      </c>
      <c r="Z81" s="190">
        <f t="shared" si="4"/>
        <v>2.5555555555555558E-4</v>
      </c>
      <c r="AA81" s="190">
        <f t="shared" si="4"/>
        <v>2.5555555555555558E-4</v>
      </c>
      <c r="AB81" s="190">
        <f t="shared" si="4"/>
        <v>2.5555555555555558E-4</v>
      </c>
      <c r="AC81" s="190">
        <f t="shared" si="4"/>
        <v>2.5555555555555558E-4</v>
      </c>
      <c r="AD81" s="190">
        <f t="shared" si="4"/>
        <v>2.5555555555555558E-4</v>
      </c>
      <c r="AE81" s="202">
        <f t="shared" si="4"/>
        <v>2.5555555555555558E-4</v>
      </c>
    </row>
    <row r="82" spans="4:31" x14ac:dyDescent="0.3">
      <c r="D82" s="154">
        <v>7</v>
      </c>
      <c r="E82" s="29" t="s">
        <v>1471</v>
      </c>
      <c r="F82" s="29">
        <v>0</v>
      </c>
      <c r="G82" s="141" t="s">
        <v>279</v>
      </c>
      <c r="H82" s="190">
        <f>10*0.23*1/3600</f>
        <v>6.3888888888888893E-4</v>
      </c>
      <c r="I82" s="190">
        <f>$H82</f>
        <v>6.3888888888888893E-4</v>
      </c>
      <c r="J82" s="190">
        <f t="shared" si="4"/>
        <v>6.3888888888888893E-4</v>
      </c>
      <c r="K82" s="190">
        <f t="shared" si="4"/>
        <v>6.3888888888888893E-4</v>
      </c>
      <c r="L82" s="190">
        <f t="shared" si="4"/>
        <v>6.3888888888888893E-4</v>
      </c>
      <c r="M82" s="190">
        <f t="shared" si="4"/>
        <v>6.3888888888888893E-4</v>
      </c>
      <c r="N82" s="190">
        <f t="shared" si="4"/>
        <v>6.3888888888888893E-4</v>
      </c>
      <c r="O82" s="190">
        <f t="shared" si="4"/>
        <v>6.3888888888888893E-4</v>
      </c>
      <c r="P82" s="190">
        <f t="shared" si="4"/>
        <v>6.3888888888888893E-4</v>
      </c>
      <c r="Q82" s="190">
        <f t="shared" si="4"/>
        <v>6.3888888888888893E-4</v>
      </c>
      <c r="R82" s="190">
        <f t="shared" si="4"/>
        <v>6.3888888888888893E-4</v>
      </c>
      <c r="S82" s="190">
        <f t="shared" si="4"/>
        <v>6.3888888888888893E-4</v>
      </c>
      <c r="T82" s="190">
        <f t="shared" si="4"/>
        <v>6.3888888888888893E-4</v>
      </c>
      <c r="U82" s="190">
        <f t="shared" si="4"/>
        <v>6.3888888888888893E-4</v>
      </c>
      <c r="V82" s="190">
        <f t="shared" si="4"/>
        <v>6.3888888888888893E-4</v>
      </c>
      <c r="W82" s="190">
        <f t="shared" si="4"/>
        <v>6.3888888888888893E-4</v>
      </c>
      <c r="X82" s="190">
        <f t="shared" si="4"/>
        <v>6.3888888888888893E-4</v>
      </c>
      <c r="Y82" s="190">
        <f t="shared" si="4"/>
        <v>6.3888888888888893E-4</v>
      </c>
      <c r="Z82" s="190">
        <f t="shared" si="4"/>
        <v>6.3888888888888893E-4</v>
      </c>
      <c r="AA82" s="190">
        <f t="shared" si="4"/>
        <v>6.3888888888888893E-4</v>
      </c>
      <c r="AB82" s="190">
        <f t="shared" si="4"/>
        <v>6.3888888888888893E-4</v>
      </c>
      <c r="AC82" s="190">
        <f t="shared" si="4"/>
        <v>6.3888888888888893E-4</v>
      </c>
      <c r="AD82" s="190">
        <f t="shared" si="4"/>
        <v>6.3888888888888893E-4</v>
      </c>
      <c r="AE82" s="202">
        <f t="shared" si="4"/>
        <v>6.3888888888888893E-4</v>
      </c>
    </row>
    <row r="83" spans="4:31" x14ac:dyDescent="0.3">
      <c r="D83" s="154">
        <v>8</v>
      </c>
      <c r="E83" s="29"/>
      <c r="F83" s="29"/>
      <c r="G83" s="141" t="s">
        <v>279</v>
      </c>
      <c r="H83" s="29"/>
      <c r="I83" s="29"/>
      <c r="J83" s="29"/>
      <c r="K83" s="29"/>
      <c r="L83" s="29"/>
      <c r="M83" s="29"/>
      <c r="N83" s="29"/>
      <c r="O83" s="29"/>
      <c r="P83" s="29"/>
      <c r="Q83" s="29"/>
      <c r="R83" s="29"/>
      <c r="S83" s="29"/>
      <c r="T83" s="29"/>
      <c r="U83" s="29"/>
      <c r="V83" s="29"/>
      <c r="W83" s="29"/>
      <c r="X83" s="29"/>
      <c r="Y83" s="29"/>
      <c r="Z83" s="29"/>
      <c r="AA83" s="29"/>
      <c r="AB83" s="29"/>
      <c r="AC83" s="29"/>
      <c r="AD83" s="29"/>
      <c r="AE83" s="155"/>
    </row>
    <row r="84" spans="4:31" x14ac:dyDescent="0.3">
      <c r="D84" s="154">
        <v>9</v>
      </c>
      <c r="E84" s="29"/>
      <c r="F84" s="29"/>
      <c r="G84" s="141" t="s">
        <v>279</v>
      </c>
      <c r="H84" s="29"/>
      <c r="I84" s="29"/>
      <c r="J84" s="29"/>
      <c r="K84" s="29"/>
      <c r="L84" s="29"/>
      <c r="M84" s="29"/>
      <c r="N84" s="29"/>
      <c r="O84" s="29"/>
      <c r="P84" s="29"/>
      <c r="Q84" s="29"/>
      <c r="R84" s="29"/>
      <c r="S84" s="29"/>
      <c r="T84" s="29"/>
      <c r="U84" s="29"/>
      <c r="V84" s="29"/>
      <c r="W84" s="29"/>
      <c r="X84" s="29"/>
      <c r="Y84" s="29"/>
      <c r="Z84" s="29"/>
      <c r="AA84" s="29"/>
      <c r="AB84" s="29"/>
      <c r="AC84" s="29"/>
      <c r="AD84" s="29"/>
      <c r="AE84" s="155"/>
    </row>
    <row r="85" spans="4:31" x14ac:dyDescent="0.3">
      <c r="D85" s="154">
        <v>10</v>
      </c>
      <c r="E85" s="29"/>
      <c r="F85" s="29"/>
      <c r="G85" s="141" t="s">
        <v>279</v>
      </c>
      <c r="H85" s="29"/>
      <c r="I85" s="29"/>
      <c r="J85" s="29"/>
      <c r="K85" s="29"/>
      <c r="L85" s="29"/>
      <c r="M85" s="29"/>
      <c r="N85" s="29"/>
      <c r="O85" s="29"/>
      <c r="P85" s="29"/>
      <c r="Q85" s="29"/>
      <c r="R85" s="29"/>
      <c r="S85" s="29"/>
      <c r="T85" s="29"/>
      <c r="U85" s="29"/>
      <c r="V85" s="29"/>
      <c r="W85" s="29"/>
      <c r="X85" s="29"/>
      <c r="Y85" s="29"/>
      <c r="Z85" s="29"/>
      <c r="AA85" s="29"/>
      <c r="AB85" s="29"/>
      <c r="AC85" s="29"/>
      <c r="AD85" s="29"/>
      <c r="AE85" s="155"/>
    </row>
    <row r="86" spans="4:31" x14ac:dyDescent="0.3">
      <c r="D86" s="154">
        <v>11</v>
      </c>
      <c r="E86" s="29"/>
      <c r="F86" s="29"/>
      <c r="G86" s="141" t="s">
        <v>279</v>
      </c>
      <c r="H86" s="29"/>
      <c r="I86" s="29"/>
      <c r="J86" s="29"/>
      <c r="K86" s="29"/>
      <c r="L86" s="29"/>
      <c r="M86" s="29"/>
      <c r="N86" s="29"/>
      <c r="O86" s="29"/>
      <c r="P86" s="29"/>
      <c r="Q86" s="29"/>
      <c r="R86" s="29"/>
      <c r="S86" s="29"/>
      <c r="T86" s="29"/>
      <c r="U86" s="29"/>
      <c r="V86" s="29"/>
      <c r="W86" s="29"/>
      <c r="X86" s="29"/>
      <c r="Y86" s="29"/>
      <c r="Z86" s="29"/>
      <c r="AA86" s="29"/>
      <c r="AB86" s="29"/>
      <c r="AC86" s="29"/>
      <c r="AD86" s="29"/>
      <c r="AE86" s="155"/>
    </row>
    <row r="87" spans="4:31" x14ac:dyDescent="0.3">
      <c r="D87" s="154">
        <v>12</v>
      </c>
      <c r="E87" s="29"/>
      <c r="F87" s="29"/>
      <c r="G87" s="141" t="s">
        <v>279</v>
      </c>
      <c r="H87" s="29"/>
      <c r="I87" s="29"/>
      <c r="J87" s="29"/>
      <c r="K87" s="29"/>
      <c r="L87" s="29"/>
      <c r="M87" s="29"/>
      <c r="N87" s="29"/>
      <c r="O87" s="29"/>
      <c r="P87" s="29"/>
      <c r="Q87" s="29"/>
      <c r="R87" s="29"/>
      <c r="S87" s="29"/>
      <c r="T87" s="29"/>
      <c r="U87" s="29"/>
      <c r="V87" s="29"/>
      <c r="W87" s="29"/>
      <c r="X87" s="29"/>
      <c r="Y87" s="29"/>
      <c r="Z87" s="29"/>
      <c r="AA87" s="29"/>
      <c r="AB87" s="29"/>
      <c r="AC87" s="29"/>
      <c r="AD87" s="29"/>
      <c r="AE87" s="155"/>
    </row>
    <row r="88" spans="4:31" x14ac:dyDescent="0.3">
      <c r="D88" s="154">
        <v>13</v>
      </c>
      <c r="E88" s="29"/>
      <c r="F88" s="29"/>
      <c r="G88" s="141" t="s">
        <v>279</v>
      </c>
      <c r="H88" s="29"/>
      <c r="I88" s="29"/>
      <c r="J88" s="29"/>
      <c r="K88" s="29"/>
      <c r="L88" s="29"/>
      <c r="M88" s="29"/>
      <c r="N88" s="29"/>
      <c r="O88" s="29"/>
      <c r="P88" s="29"/>
      <c r="Q88" s="29"/>
      <c r="R88" s="29"/>
      <c r="S88" s="29"/>
      <c r="T88" s="29"/>
      <c r="U88" s="29"/>
      <c r="V88" s="29"/>
      <c r="W88" s="29"/>
      <c r="X88" s="29"/>
      <c r="Y88" s="29"/>
      <c r="Z88" s="29"/>
      <c r="AA88" s="29"/>
      <c r="AB88" s="29"/>
      <c r="AC88" s="29"/>
      <c r="AD88" s="29"/>
      <c r="AE88" s="155"/>
    </row>
    <row r="89" spans="4:31" x14ac:dyDescent="0.3">
      <c r="D89" s="154">
        <v>14</v>
      </c>
      <c r="E89" s="29"/>
      <c r="F89" s="29"/>
      <c r="G89" s="141" t="s">
        <v>279</v>
      </c>
      <c r="H89" s="29"/>
      <c r="I89" s="29"/>
      <c r="J89" s="29"/>
      <c r="K89" s="29"/>
      <c r="L89" s="29"/>
      <c r="M89" s="29"/>
      <c r="N89" s="29"/>
      <c r="O89" s="29"/>
      <c r="P89" s="29"/>
      <c r="Q89" s="29"/>
      <c r="R89" s="29"/>
      <c r="S89" s="29"/>
      <c r="T89" s="29"/>
      <c r="U89" s="29"/>
      <c r="V89" s="29"/>
      <c r="W89" s="29"/>
      <c r="X89" s="29"/>
      <c r="Y89" s="29"/>
      <c r="Z89" s="29"/>
      <c r="AA89" s="29"/>
      <c r="AB89" s="29"/>
      <c r="AC89" s="29"/>
      <c r="AD89" s="29"/>
      <c r="AE89" s="155"/>
    </row>
    <row r="90" spans="4:31" ht="15" thickBot="1" x14ac:dyDescent="0.35">
      <c r="D90" s="156">
        <v>15</v>
      </c>
      <c r="E90" s="157"/>
      <c r="F90" s="157"/>
      <c r="G90" s="147" t="s">
        <v>279</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8"/>
    </row>
    <row r="91" spans="4:31" ht="15" thickBot="1" x14ac:dyDescent="0.35">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row>
    <row r="92" spans="4:31" x14ac:dyDescent="0.3">
      <c r="D92" s="168"/>
      <c r="E92" s="152" t="s">
        <v>1445</v>
      </c>
      <c r="F92" s="168"/>
      <c r="G92" s="168"/>
      <c r="H92" s="191">
        <f>H$76*1000*3600</f>
        <v>0</v>
      </c>
      <c r="I92" s="191">
        <f t="shared" ref="I92:AE92" si="5">I$76*1000*3600</f>
        <v>0</v>
      </c>
      <c r="J92" s="191">
        <f t="shared" si="5"/>
        <v>0</v>
      </c>
      <c r="K92" s="191">
        <f t="shared" si="5"/>
        <v>0</v>
      </c>
      <c r="L92" s="191">
        <f t="shared" si="5"/>
        <v>0</v>
      </c>
      <c r="M92" s="191">
        <f t="shared" si="5"/>
        <v>0</v>
      </c>
      <c r="N92" s="191">
        <f t="shared" si="5"/>
        <v>20</v>
      </c>
      <c r="O92" s="191">
        <f t="shared" si="5"/>
        <v>60</v>
      </c>
      <c r="P92" s="191">
        <f t="shared" si="5"/>
        <v>0</v>
      </c>
      <c r="Q92" s="191">
        <f t="shared" si="5"/>
        <v>0</v>
      </c>
      <c r="R92" s="191">
        <f t="shared" si="5"/>
        <v>0</v>
      </c>
      <c r="S92" s="191">
        <f t="shared" si="5"/>
        <v>110</v>
      </c>
      <c r="T92" s="191">
        <f t="shared" si="5"/>
        <v>110</v>
      </c>
      <c r="U92" s="191">
        <f t="shared" si="5"/>
        <v>0</v>
      </c>
      <c r="V92" s="191">
        <f t="shared" si="5"/>
        <v>0</v>
      </c>
      <c r="W92" s="191">
        <f t="shared" si="5"/>
        <v>0</v>
      </c>
      <c r="X92" s="191">
        <f t="shared" si="5"/>
        <v>0</v>
      </c>
      <c r="Y92" s="191">
        <f t="shared" si="5"/>
        <v>0</v>
      </c>
      <c r="Z92" s="191">
        <f t="shared" si="5"/>
        <v>0</v>
      </c>
      <c r="AA92" s="191">
        <f t="shared" si="5"/>
        <v>110</v>
      </c>
      <c r="AB92" s="191">
        <f t="shared" si="5"/>
        <v>0</v>
      </c>
      <c r="AC92" s="191">
        <f t="shared" si="5"/>
        <v>0</v>
      </c>
      <c r="AD92" s="191">
        <f t="shared" si="5"/>
        <v>0</v>
      </c>
      <c r="AE92" s="191">
        <f t="shared" si="5"/>
        <v>0</v>
      </c>
    </row>
    <row r="93" spans="4:31" x14ac:dyDescent="0.3">
      <c r="D93" s="168"/>
      <c r="E93" s="29" t="s">
        <v>1446</v>
      </c>
      <c r="F93" s="168"/>
      <c r="G93" s="168"/>
      <c r="H93" s="168">
        <f>H$77*1000*3600</f>
        <v>0</v>
      </c>
      <c r="I93" s="168">
        <f t="shared" ref="I93:AE93" si="6">I$77*1000*3600</f>
        <v>0</v>
      </c>
      <c r="J93" s="168">
        <f t="shared" si="6"/>
        <v>0</v>
      </c>
      <c r="K93" s="168">
        <f t="shared" si="6"/>
        <v>0</v>
      </c>
      <c r="L93" s="168">
        <f t="shared" si="6"/>
        <v>0</v>
      </c>
      <c r="M93" s="168">
        <f t="shared" si="6"/>
        <v>0</v>
      </c>
      <c r="N93" s="168">
        <f t="shared" si="6"/>
        <v>55</v>
      </c>
      <c r="O93" s="168">
        <f t="shared" si="6"/>
        <v>749.99999999999989</v>
      </c>
      <c r="P93" s="168">
        <f t="shared" si="6"/>
        <v>0</v>
      </c>
      <c r="Q93" s="168">
        <f t="shared" si="6"/>
        <v>0</v>
      </c>
      <c r="R93" s="168">
        <f t="shared" si="6"/>
        <v>0</v>
      </c>
      <c r="S93" s="168">
        <f t="shared" si="6"/>
        <v>0</v>
      </c>
      <c r="T93" s="168">
        <f t="shared" si="6"/>
        <v>0</v>
      </c>
      <c r="U93" s="168">
        <f t="shared" si="6"/>
        <v>0</v>
      </c>
      <c r="V93" s="168">
        <f t="shared" si="6"/>
        <v>0</v>
      </c>
      <c r="W93" s="168">
        <f t="shared" si="6"/>
        <v>0</v>
      </c>
      <c r="X93" s="168">
        <f t="shared" si="6"/>
        <v>0</v>
      </c>
      <c r="Y93" s="168">
        <f t="shared" si="6"/>
        <v>0</v>
      </c>
      <c r="Z93" s="168">
        <f t="shared" si="6"/>
        <v>349.99999999999994</v>
      </c>
      <c r="AA93" s="168">
        <f t="shared" si="6"/>
        <v>0</v>
      </c>
      <c r="AB93" s="168">
        <f t="shared" si="6"/>
        <v>0</v>
      </c>
      <c r="AC93" s="168">
        <f t="shared" si="6"/>
        <v>0</v>
      </c>
      <c r="AD93" s="168">
        <f t="shared" si="6"/>
        <v>0</v>
      </c>
      <c r="AE93" s="168">
        <f t="shared" si="6"/>
        <v>0</v>
      </c>
    </row>
    <row r="94" spans="4:31" x14ac:dyDescent="0.3">
      <c r="D94" s="168"/>
      <c r="E94" s="29" t="s">
        <v>1447</v>
      </c>
      <c r="F94" s="168"/>
      <c r="G94" s="168"/>
      <c r="H94" s="168">
        <f>H78*1000*3600</f>
        <v>40</v>
      </c>
      <c r="I94" s="168">
        <f t="shared" ref="I94:AE94" si="7">I78*1000*3600</f>
        <v>40</v>
      </c>
      <c r="J94" s="168">
        <f t="shared" si="7"/>
        <v>40</v>
      </c>
      <c r="K94" s="168">
        <f t="shared" si="7"/>
        <v>40</v>
      </c>
      <c r="L94" s="168">
        <f t="shared" si="7"/>
        <v>40</v>
      </c>
      <c r="M94" s="168">
        <f t="shared" si="7"/>
        <v>40</v>
      </c>
      <c r="N94" s="168">
        <f t="shared" si="7"/>
        <v>40</v>
      </c>
      <c r="O94" s="168">
        <f t="shared" si="7"/>
        <v>40</v>
      </c>
      <c r="P94" s="168">
        <f t="shared" si="7"/>
        <v>40</v>
      </c>
      <c r="Q94" s="168">
        <f t="shared" si="7"/>
        <v>40</v>
      </c>
      <c r="R94" s="168">
        <f t="shared" si="7"/>
        <v>40</v>
      </c>
      <c r="S94" s="168">
        <f t="shared" si="7"/>
        <v>40</v>
      </c>
      <c r="T94" s="168">
        <f t="shared" si="7"/>
        <v>40</v>
      </c>
      <c r="U94" s="168">
        <f t="shared" si="7"/>
        <v>40</v>
      </c>
      <c r="V94" s="168">
        <f t="shared" si="7"/>
        <v>40</v>
      </c>
      <c r="W94" s="168">
        <f t="shared" si="7"/>
        <v>40</v>
      </c>
      <c r="X94" s="168">
        <f t="shared" si="7"/>
        <v>40</v>
      </c>
      <c r="Y94" s="168">
        <f t="shared" si="7"/>
        <v>40</v>
      </c>
      <c r="Z94" s="168">
        <f t="shared" si="7"/>
        <v>40</v>
      </c>
      <c r="AA94" s="168">
        <f t="shared" si="7"/>
        <v>40</v>
      </c>
      <c r="AB94" s="168">
        <f t="shared" si="7"/>
        <v>40</v>
      </c>
      <c r="AC94" s="168">
        <f t="shared" si="7"/>
        <v>40</v>
      </c>
      <c r="AD94" s="168">
        <f t="shared" si="7"/>
        <v>40</v>
      </c>
      <c r="AE94" s="168">
        <f t="shared" si="7"/>
        <v>40</v>
      </c>
    </row>
    <row r="95" spans="4:31" x14ac:dyDescent="0.3">
      <c r="D95" s="168"/>
      <c r="E95" s="29" t="s">
        <v>1448</v>
      </c>
      <c r="F95" s="168"/>
      <c r="G95" s="168"/>
      <c r="H95" s="168">
        <f t="shared" ref="H95:AE97" si="8">H79*1000*3600</f>
        <v>20</v>
      </c>
      <c r="I95" s="168">
        <f t="shared" si="8"/>
        <v>20</v>
      </c>
      <c r="J95" s="168">
        <f t="shared" si="8"/>
        <v>20</v>
      </c>
      <c r="K95" s="168">
        <f t="shared" si="8"/>
        <v>20</v>
      </c>
      <c r="L95" s="168">
        <f t="shared" si="8"/>
        <v>20</v>
      </c>
      <c r="M95" s="168">
        <f t="shared" si="8"/>
        <v>20</v>
      </c>
      <c r="N95" s="168">
        <f t="shared" si="8"/>
        <v>20</v>
      </c>
      <c r="O95" s="168">
        <f t="shared" si="8"/>
        <v>20</v>
      </c>
      <c r="P95" s="168">
        <f t="shared" si="8"/>
        <v>20</v>
      </c>
      <c r="Q95" s="168">
        <f t="shared" si="8"/>
        <v>20</v>
      </c>
      <c r="R95" s="168">
        <f t="shared" si="8"/>
        <v>20</v>
      </c>
      <c r="S95" s="168">
        <f t="shared" si="8"/>
        <v>20</v>
      </c>
      <c r="T95" s="168">
        <f t="shared" si="8"/>
        <v>20</v>
      </c>
      <c r="U95" s="168">
        <f t="shared" si="8"/>
        <v>20</v>
      </c>
      <c r="V95" s="168">
        <f t="shared" si="8"/>
        <v>20</v>
      </c>
      <c r="W95" s="168">
        <f t="shared" si="8"/>
        <v>20</v>
      </c>
      <c r="X95" s="168">
        <f t="shared" si="8"/>
        <v>20</v>
      </c>
      <c r="Y95" s="168">
        <f t="shared" si="8"/>
        <v>20</v>
      </c>
      <c r="Z95" s="168">
        <f t="shared" si="8"/>
        <v>20</v>
      </c>
      <c r="AA95" s="168">
        <f t="shared" si="8"/>
        <v>20</v>
      </c>
      <c r="AB95" s="168">
        <f t="shared" si="8"/>
        <v>20</v>
      </c>
      <c r="AC95" s="168">
        <f t="shared" si="8"/>
        <v>20</v>
      </c>
      <c r="AD95" s="168">
        <f t="shared" si="8"/>
        <v>20</v>
      </c>
      <c r="AE95" s="168">
        <f t="shared" si="8"/>
        <v>20</v>
      </c>
    </row>
    <row r="96" spans="4:31" x14ac:dyDescent="0.3">
      <c r="D96" s="168"/>
      <c r="E96" s="29" t="s">
        <v>1449</v>
      </c>
      <c r="F96" s="168"/>
      <c r="G96" s="168"/>
      <c r="H96" s="168">
        <f t="shared" si="8"/>
        <v>10</v>
      </c>
      <c r="I96" s="168">
        <f t="shared" si="8"/>
        <v>10</v>
      </c>
      <c r="J96" s="168">
        <f t="shared" si="8"/>
        <v>10</v>
      </c>
      <c r="K96" s="168">
        <f t="shared" si="8"/>
        <v>10</v>
      </c>
      <c r="L96" s="168">
        <f t="shared" si="8"/>
        <v>10</v>
      </c>
      <c r="M96" s="168">
        <f t="shared" si="8"/>
        <v>10</v>
      </c>
      <c r="N96" s="168">
        <f t="shared" si="8"/>
        <v>10</v>
      </c>
      <c r="O96" s="168">
        <f t="shared" si="8"/>
        <v>10</v>
      </c>
      <c r="P96" s="168">
        <f t="shared" si="8"/>
        <v>10</v>
      </c>
      <c r="Q96" s="168">
        <f t="shared" si="8"/>
        <v>10</v>
      </c>
      <c r="R96" s="168">
        <f t="shared" si="8"/>
        <v>10</v>
      </c>
      <c r="S96" s="168">
        <f t="shared" si="8"/>
        <v>10</v>
      </c>
      <c r="T96" s="168">
        <f t="shared" si="8"/>
        <v>10</v>
      </c>
      <c r="U96" s="168">
        <f t="shared" si="8"/>
        <v>10</v>
      </c>
      <c r="V96" s="168">
        <f t="shared" si="8"/>
        <v>10</v>
      </c>
      <c r="W96" s="168">
        <f t="shared" si="8"/>
        <v>10</v>
      </c>
      <c r="X96" s="168">
        <f t="shared" si="8"/>
        <v>10</v>
      </c>
      <c r="Y96" s="168">
        <f t="shared" si="8"/>
        <v>10</v>
      </c>
      <c r="Z96" s="168">
        <f t="shared" si="8"/>
        <v>10</v>
      </c>
      <c r="AA96" s="168">
        <f t="shared" si="8"/>
        <v>10</v>
      </c>
      <c r="AB96" s="168">
        <f t="shared" si="8"/>
        <v>10</v>
      </c>
      <c r="AC96" s="168">
        <f t="shared" si="8"/>
        <v>10</v>
      </c>
      <c r="AD96" s="168">
        <f t="shared" si="8"/>
        <v>10</v>
      </c>
      <c r="AE96" s="168">
        <f t="shared" si="8"/>
        <v>10</v>
      </c>
    </row>
    <row r="97" spans="4:31" x14ac:dyDescent="0.3">
      <c r="D97" s="168"/>
      <c r="E97" s="29" t="s">
        <v>1469</v>
      </c>
      <c r="F97" s="168"/>
      <c r="G97" s="168"/>
      <c r="H97" s="168">
        <f t="shared" si="8"/>
        <v>920.00000000000011</v>
      </c>
      <c r="I97" s="168">
        <f t="shared" si="8"/>
        <v>920.00000000000011</v>
      </c>
      <c r="J97" s="168">
        <f t="shared" si="8"/>
        <v>920.00000000000011</v>
      </c>
      <c r="K97" s="168">
        <f t="shared" si="8"/>
        <v>920.00000000000011</v>
      </c>
      <c r="L97" s="168">
        <f t="shared" si="8"/>
        <v>920.00000000000011</v>
      </c>
      <c r="M97" s="168">
        <f t="shared" si="8"/>
        <v>920.00000000000011</v>
      </c>
      <c r="N97" s="168">
        <f t="shared" si="8"/>
        <v>920.00000000000011</v>
      </c>
      <c r="O97" s="168">
        <f t="shared" si="8"/>
        <v>920.00000000000011</v>
      </c>
      <c r="P97" s="168">
        <f t="shared" si="8"/>
        <v>920.00000000000011</v>
      </c>
      <c r="Q97" s="168">
        <f t="shared" si="8"/>
        <v>920.00000000000011</v>
      </c>
      <c r="R97" s="168">
        <f t="shared" si="8"/>
        <v>920.00000000000011</v>
      </c>
      <c r="S97" s="168">
        <f t="shared" si="8"/>
        <v>920.00000000000011</v>
      </c>
      <c r="T97" s="168">
        <f t="shared" si="8"/>
        <v>920.00000000000011</v>
      </c>
      <c r="U97" s="168">
        <f t="shared" si="8"/>
        <v>920.00000000000011</v>
      </c>
      <c r="V97" s="168">
        <f t="shared" si="8"/>
        <v>920.00000000000011</v>
      </c>
      <c r="W97" s="168">
        <f t="shared" si="8"/>
        <v>920.00000000000011</v>
      </c>
      <c r="X97" s="168">
        <f t="shared" si="8"/>
        <v>920.00000000000011</v>
      </c>
      <c r="Y97" s="168">
        <f t="shared" si="8"/>
        <v>920.00000000000011</v>
      </c>
      <c r="Z97" s="168">
        <f t="shared" si="8"/>
        <v>920.00000000000011</v>
      </c>
      <c r="AA97" s="168">
        <f t="shared" si="8"/>
        <v>920.00000000000011</v>
      </c>
      <c r="AB97" s="168">
        <f t="shared" si="8"/>
        <v>920.00000000000011</v>
      </c>
      <c r="AC97" s="168">
        <f t="shared" si="8"/>
        <v>920.00000000000011</v>
      </c>
      <c r="AD97" s="168">
        <f t="shared" si="8"/>
        <v>920.00000000000011</v>
      </c>
      <c r="AE97" s="168">
        <f t="shared" si="8"/>
        <v>920.00000000000011</v>
      </c>
    </row>
    <row r="98" spans="4:31" x14ac:dyDescent="0.3">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row>
    <row r="99" spans="4:31" x14ac:dyDescent="0.3">
      <c r="D99" s="168"/>
      <c r="E99" s="192" t="s">
        <v>1450</v>
      </c>
      <c r="F99" s="168"/>
      <c r="G99" s="168"/>
      <c r="H99" s="193">
        <f>SUM(H92:AE93)/24</f>
        <v>65.208333333333329</v>
      </c>
      <c r="I99" s="168" t="s">
        <v>1451</v>
      </c>
      <c r="J99" s="168"/>
      <c r="K99" s="168"/>
      <c r="L99" s="168"/>
      <c r="M99" s="168"/>
      <c r="N99" s="168"/>
      <c r="O99" s="168"/>
      <c r="P99" s="168"/>
      <c r="Q99" s="168"/>
      <c r="R99" s="168"/>
      <c r="S99" s="168"/>
      <c r="T99" s="168"/>
      <c r="U99" s="168"/>
      <c r="V99" s="168"/>
      <c r="W99" s="168"/>
      <c r="X99" s="168"/>
      <c r="Y99" s="168"/>
      <c r="Z99" s="168"/>
      <c r="AA99" s="168"/>
      <c r="AB99" s="168"/>
      <c r="AC99" s="168"/>
      <c r="AD99" s="168"/>
      <c r="AE99" s="168"/>
    </row>
    <row r="100" spans="4:31" x14ac:dyDescent="0.3">
      <c r="D100" s="168"/>
      <c r="E100" s="192" t="s">
        <v>1452</v>
      </c>
      <c r="F100" s="168"/>
      <c r="G100" s="168"/>
      <c r="H100" s="193">
        <f>SUM(H94:AE96)/24</f>
        <v>70</v>
      </c>
      <c r="I100" s="168" t="s">
        <v>1451</v>
      </c>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row>
    <row r="101" spans="4:31" x14ac:dyDescent="0.3">
      <c r="D101" s="168"/>
      <c r="E101" s="192" t="s">
        <v>1453</v>
      </c>
      <c r="F101" s="168" t="s">
        <v>1454</v>
      </c>
      <c r="G101" s="168"/>
      <c r="H101" s="193">
        <f>54*42.5/24</f>
        <v>95.625</v>
      </c>
      <c r="I101" s="168" t="s">
        <v>1451</v>
      </c>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row>
    <row r="102" spans="4:31" x14ac:dyDescent="0.3">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row>
    <row r="103" spans="4:31" x14ac:dyDescent="0.3">
      <c r="D103" s="168"/>
      <c r="E103" s="168"/>
      <c r="F103" s="168"/>
      <c r="G103" s="168"/>
      <c r="H103" s="193">
        <f>SUM(H99:H101)</f>
        <v>230.83333333333331</v>
      </c>
      <c r="I103" s="168" t="s">
        <v>1451</v>
      </c>
      <c r="J103" s="168"/>
      <c r="K103" s="168" t="s">
        <v>1455</v>
      </c>
      <c r="L103" s="168"/>
      <c r="M103" s="168"/>
      <c r="N103" s="168"/>
      <c r="O103" s="168"/>
      <c r="P103" s="168"/>
      <c r="Q103" s="168" t="s">
        <v>1456</v>
      </c>
      <c r="R103" s="168"/>
      <c r="S103" s="168"/>
      <c r="T103" s="168"/>
      <c r="U103" s="168"/>
      <c r="V103" s="168"/>
      <c r="W103" s="168"/>
      <c r="X103" s="168"/>
      <c r="Y103" s="168"/>
      <c r="Z103" s="168"/>
      <c r="AA103" s="168"/>
      <c r="AB103" s="168"/>
      <c r="AC103" s="168"/>
      <c r="AD103" s="168"/>
      <c r="AE103" s="168"/>
    </row>
    <row r="104" spans="4:31" x14ac:dyDescent="0.3">
      <c r="D104" s="168"/>
      <c r="E104" s="168"/>
      <c r="F104" s="168"/>
      <c r="G104" s="168"/>
      <c r="H104" s="168"/>
      <c r="I104" s="168"/>
      <c r="J104" s="168"/>
      <c r="K104" s="168" t="s">
        <v>1457</v>
      </c>
      <c r="L104" s="168"/>
      <c r="M104" s="168"/>
      <c r="N104" s="168"/>
      <c r="O104" s="168"/>
      <c r="P104" s="168"/>
      <c r="Q104" s="168"/>
      <c r="R104" s="168"/>
      <c r="S104" s="168"/>
      <c r="T104" s="168"/>
      <c r="U104" s="168"/>
      <c r="V104" s="168"/>
      <c r="W104" s="168"/>
      <c r="X104" s="168"/>
      <c r="Y104" s="168"/>
      <c r="Z104" s="168"/>
      <c r="AA104" s="168"/>
      <c r="AB104" s="168"/>
      <c r="AC104" s="168"/>
      <c r="AD104" s="168"/>
      <c r="AE104" s="168"/>
    </row>
    <row r="105" spans="4:31" x14ac:dyDescent="0.3">
      <c r="D105" s="168"/>
      <c r="E105" s="168"/>
      <c r="F105" s="168"/>
      <c r="G105" s="168"/>
      <c r="H105" s="168"/>
      <c r="I105" s="168"/>
      <c r="J105" s="168"/>
      <c r="K105" s="168" t="s">
        <v>1458</v>
      </c>
      <c r="L105" s="168"/>
      <c r="M105" s="168"/>
      <c r="N105" s="168"/>
      <c r="O105" s="168"/>
      <c r="P105" s="168"/>
      <c r="Q105" s="168"/>
      <c r="R105" s="168"/>
      <c r="S105" s="168"/>
      <c r="T105" s="168"/>
      <c r="U105" s="168"/>
      <c r="V105" s="168"/>
      <c r="W105" s="168"/>
      <c r="X105" s="168"/>
      <c r="Y105" s="168"/>
      <c r="Z105" s="168"/>
      <c r="AA105" s="168"/>
      <c r="AB105" s="168"/>
      <c r="AC105" s="168"/>
      <c r="AD105" s="168"/>
      <c r="AE105" s="168"/>
    </row>
    <row r="106" spans="4:31" x14ac:dyDescent="0.3">
      <c r="D106" s="168"/>
      <c r="E106" s="168"/>
      <c r="F106" s="168"/>
      <c r="G106" s="168"/>
      <c r="H106" s="168"/>
      <c r="I106" s="168"/>
      <c r="J106" s="168"/>
      <c r="K106" s="168" t="s">
        <v>1459</v>
      </c>
      <c r="L106" s="168"/>
      <c r="M106" s="168"/>
      <c r="N106" s="168"/>
      <c r="O106" s="168"/>
      <c r="P106" s="168"/>
      <c r="Q106" s="168"/>
      <c r="R106" s="168"/>
      <c r="S106" s="168"/>
      <c r="T106" s="168"/>
      <c r="U106" s="168"/>
      <c r="V106" s="168"/>
      <c r="W106" s="168"/>
      <c r="X106" s="168"/>
      <c r="Y106" s="168"/>
      <c r="Z106" s="168"/>
      <c r="AA106" s="168"/>
      <c r="AB106" s="168"/>
      <c r="AC106" s="168"/>
      <c r="AD106" s="168"/>
      <c r="AE106" s="168"/>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E11"/>
  <sheetViews>
    <sheetView topLeftCell="BY1" workbookViewId="0">
      <pane ySplit="2" topLeftCell="A3" activePane="bottomLeft" state="frozen"/>
      <selection pane="bottomLeft" activeCell="V2" sqref="V1:V1048576"/>
    </sheetView>
  </sheetViews>
  <sheetFormatPr baseColWidth="10" defaultColWidth="9.109375" defaultRowHeight="14.4" x14ac:dyDescent="0.3"/>
  <cols>
    <col min="1" max="1" width="9" bestFit="1" customWidth="1"/>
    <col min="2" max="2" width="25.109375" bestFit="1" customWidth="1"/>
    <col min="3" max="3" width="13" customWidth="1"/>
    <col min="5" max="21" width="2.6640625" customWidth="1"/>
    <col min="22" max="22" width="3.109375" customWidth="1"/>
    <col min="23" max="41" width="2.6640625" customWidth="1"/>
    <col min="42" max="63" width="2.6640625" style="168" customWidth="1"/>
    <col min="64" max="72" width="2.6640625" customWidth="1"/>
    <col min="74" max="74" width="12" customWidth="1"/>
    <col min="81" max="81" width="8.44140625" customWidth="1"/>
    <col min="82" max="82" width="10.109375" customWidth="1"/>
    <col min="83" max="83" width="11.33203125" customWidth="1"/>
  </cols>
  <sheetData>
    <row r="1" spans="1:83" x14ac:dyDescent="0.3">
      <c r="A1" s="220" t="s">
        <v>65</v>
      </c>
      <c r="B1" s="220" t="s">
        <v>12</v>
      </c>
      <c r="C1" s="228" t="s">
        <v>64</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14" t="s">
        <v>63</v>
      </c>
      <c r="BV1" s="254" t="s">
        <v>68</v>
      </c>
      <c r="BW1" s="214" t="s">
        <v>62</v>
      </c>
      <c r="BX1" s="214" t="s">
        <v>61</v>
      </c>
      <c r="BY1" s="214" t="s">
        <v>60</v>
      </c>
      <c r="BZ1" s="214" t="s">
        <v>59</v>
      </c>
      <c r="CA1" s="214" t="s">
        <v>58</v>
      </c>
      <c r="CB1" s="254" t="s">
        <v>57</v>
      </c>
      <c r="CC1" s="253" t="s">
        <v>70</v>
      </c>
      <c r="CD1" s="253" t="s">
        <v>71</v>
      </c>
      <c r="CE1" s="253" t="s">
        <v>293</v>
      </c>
    </row>
    <row r="2" spans="1:83" x14ac:dyDescent="0.3">
      <c r="A2" s="220"/>
      <c r="B2" s="220"/>
      <c r="C2" s="28">
        <v>1</v>
      </c>
      <c r="D2" s="28">
        <v>2</v>
      </c>
      <c r="E2" s="28">
        <v>3</v>
      </c>
      <c r="F2" s="28">
        <v>4</v>
      </c>
      <c r="G2" s="28">
        <v>5</v>
      </c>
      <c r="H2" s="28">
        <v>6</v>
      </c>
      <c r="I2" s="28">
        <v>7</v>
      </c>
      <c r="J2" s="28">
        <v>8</v>
      </c>
      <c r="K2" s="28">
        <v>9</v>
      </c>
      <c r="L2" s="28">
        <v>10</v>
      </c>
      <c r="M2" s="28">
        <v>11</v>
      </c>
      <c r="N2" s="28">
        <v>12</v>
      </c>
      <c r="O2" s="28">
        <v>13</v>
      </c>
      <c r="P2" s="28">
        <v>14</v>
      </c>
      <c r="Q2" s="28">
        <v>15</v>
      </c>
      <c r="R2" s="28">
        <v>16</v>
      </c>
      <c r="S2" s="28">
        <v>17</v>
      </c>
      <c r="T2" s="28">
        <v>18</v>
      </c>
      <c r="U2" s="28">
        <v>19</v>
      </c>
      <c r="V2" s="28">
        <v>20</v>
      </c>
      <c r="W2" s="28">
        <v>21</v>
      </c>
      <c r="X2" s="28">
        <v>22</v>
      </c>
      <c r="Y2" s="28">
        <v>23</v>
      </c>
      <c r="Z2" s="28">
        <v>24</v>
      </c>
      <c r="AA2" s="28">
        <v>25</v>
      </c>
      <c r="AB2" s="28">
        <v>26</v>
      </c>
      <c r="AC2" s="28">
        <v>27</v>
      </c>
      <c r="AD2" s="28">
        <v>28</v>
      </c>
      <c r="AE2" s="28">
        <v>29</v>
      </c>
      <c r="AF2" s="28">
        <v>30</v>
      </c>
      <c r="AG2" s="28">
        <v>31</v>
      </c>
      <c r="AH2" s="28">
        <v>32</v>
      </c>
      <c r="AI2" s="28">
        <v>33</v>
      </c>
      <c r="AJ2" s="28">
        <v>34</v>
      </c>
      <c r="AK2" s="28">
        <v>35</v>
      </c>
      <c r="AL2" s="28">
        <v>36</v>
      </c>
      <c r="AM2" s="28">
        <v>37</v>
      </c>
      <c r="AN2" s="28">
        <v>38</v>
      </c>
      <c r="AO2" s="28">
        <v>39</v>
      </c>
      <c r="AP2" s="28">
        <v>40</v>
      </c>
      <c r="AQ2" s="28">
        <v>41</v>
      </c>
      <c r="AR2" s="28">
        <v>42</v>
      </c>
      <c r="AS2" s="28">
        <v>43</v>
      </c>
      <c r="AT2" s="28">
        <v>44</v>
      </c>
      <c r="AU2" s="28">
        <v>45</v>
      </c>
      <c r="AV2" s="28">
        <v>46</v>
      </c>
      <c r="AW2" s="28">
        <v>47</v>
      </c>
      <c r="AX2" s="28">
        <v>48</v>
      </c>
      <c r="AY2" s="28">
        <v>49</v>
      </c>
      <c r="AZ2" s="28">
        <v>50</v>
      </c>
      <c r="BA2" s="28">
        <v>51</v>
      </c>
      <c r="BB2" s="28">
        <v>52</v>
      </c>
      <c r="BC2" s="28">
        <v>53</v>
      </c>
      <c r="BD2" s="28">
        <v>54</v>
      </c>
      <c r="BE2" s="28">
        <v>55</v>
      </c>
      <c r="BF2" s="28">
        <v>56</v>
      </c>
      <c r="BG2" s="28">
        <v>57</v>
      </c>
      <c r="BH2" s="28">
        <v>58</v>
      </c>
      <c r="BI2" s="28">
        <v>59</v>
      </c>
      <c r="BJ2" s="28">
        <v>60</v>
      </c>
      <c r="BK2" s="28">
        <v>61</v>
      </c>
      <c r="BL2" s="28">
        <v>62</v>
      </c>
      <c r="BM2" s="28">
        <v>63</v>
      </c>
      <c r="BN2" s="28">
        <v>64</v>
      </c>
      <c r="BO2" s="28">
        <v>65</v>
      </c>
      <c r="BP2" s="28">
        <v>66</v>
      </c>
      <c r="BQ2" s="28">
        <v>67</v>
      </c>
      <c r="BR2" s="28">
        <v>68</v>
      </c>
      <c r="BS2" s="28">
        <v>69</v>
      </c>
      <c r="BT2" s="28">
        <v>70</v>
      </c>
      <c r="BU2" s="214"/>
      <c r="BV2" s="255"/>
      <c r="BW2" s="214"/>
      <c r="BX2" s="214"/>
      <c r="BY2" s="214"/>
      <c r="BZ2" s="214"/>
      <c r="CA2" s="214"/>
      <c r="CB2" s="255"/>
      <c r="CC2" s="253"/>
      <c r="CD2" s="253"/>
      <c r="CE2" s="253"/>
    </row>
    <row r="3" spans="1:83" x14ac:dyDescent="0.3">
      <c r="A3" s="168">
        <v>1</v>
      </c>
      <c r="B3" s="168" t="s">
        <v>1420</v>
      </c>
      <c r="C3" s="168" t="s">
        <v>739</v>
      </c>
      <c r="D3" s="168" t="s">
        <v>805</v>
      </c>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BL3" s="168"/>
      <c r="BM3" s="168"/>
      <c r="BN3" s="168"/>
      <c r="BO3" s="168"/>
      <c r="BP3" s="168"/>
      <c r="BQ3" s="168"/>
      <c r="BR3" s="168"/>
      <c r="BS3" s="168"/>
      <c r="BT3" s="168"/>
      <c r="BU3" s="168">
        <v>3</v>
      </c>
      <c r="BV3" s="168">
        <v>0</v>
      </c>
      <c r="BW3" s="168">
        <v>21</v>
      </c>
      <c r="BX3" s="168">
        <v>40</v>
      </c>
      <c r="BY3" s="168">
        <v>400</v>
      </c>
      <c r="BZ3" s="168">
        <v>0</v>
      </c>
      <c r="CA3" s="168">
        <f>204*3600</f>
        <v>734400</v>
      </c>
      <c r="CB3" s="168">
        <v>600</v>
      </c>
      <c r="CC3" s="168" t="s">
        <v>1466</v>
      </c>
      <c r="CD3" s="168" t="s">
        <v>1466</v>
      </c>
      <c r="CE3" s="168" t="s">
        <v>1467</v>
      </c>
    </row>
    <row r="4" spans="1:83" x14ac:dyDescent="0.3">
      <c r="A4" s="168">
        <v>2</v>
      </c>
      <c r="B4" s="168" t="s">
        <v>1421</v>
      </c>
      <c r="C4" s="168" t="s">
        <v>297</v>
      </c>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BL4" s="168"/>
      <c r="BM4" s="168"/>
      <c r="BN4" s="168"/>
      <c r="BO4" s="168"/>
      <c r="BP4" s="168"/>
      <c r="BQ4" s="168"/>
      <c r="BR4" s="168"/>
      <c r="BS4" s="168"/>
      <c r="BT4" s="168"/>
      <c r="BU4" s="168">
        <v>3</v>
      </c>
      <c r="BV4" s="168">
        <v>0</v>
      </c>
      <c r="BW4" s="168">
        <v>21</v>
      </c>
      <c r="BX4" s="168">
        <v>40</v>
      </c>
      <c r="BY4" s="168">
        <v>400</v>
      </c>
      <c r="BZ4" s="168">
        <v>0</v>
      </c>
      <c r="CA4" s="168">
        <f t="shared" ref="CA4:CA11" si="0">204*3600</f>
        <v>734400</v>
      </c>
      <c r="CB4" s="168">
        <v>600</v>
      </c>
      <c r="CC4" s="168" t="s">
        <v>1466</v>
      </c>
      <c r="CD4" s="168" t="s">
        <v>1466</v>
      </c>
      <c r="CE4" s="168" t="s">
        <v>1467</v>
      </c>
    </row>
    <row r="5" spans="1:83" x14ac:dyDescent="0.3">
      <c r="A5" s="168">
        <v>3</v>
      </c>
      <c r="B5" s="168" t="s">
        <v>1422</v>
      </c>
      <c r="C5" s="168" t="s">
        <v>300</v>
      </c>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BL5" s="168"/>
      <c r="BM5" s="168"/>
      <c r="BN5" s="168"/>
      <c r="BO5" s="168"/>
      <c r="BP5" s="168"/>
      <c r="BQ5" s="168"/>
      <c r="BR5" s="168"/>
      <c r="BS5" s="168"/>
      <c r="BT5" s="168"/>
      <c r="BU5" s="168">
        <v>3</v>
      </c>
      <c r="BV5" s="168">
        <v>0</v>
      </c>
      <c r="BW5" s="168">
        <v>21</v>
      </c>
      <c r="BX5" s="168">
        <v>40</v>
      </c>
      <c r="BY5" s="168">
        <v>400</v>
      </c>
      <c r="BZ5" s="168">
        <v>0</v>
      </c>
      <c r="CA5" s="168">
        <f t="shared" si="0"/>
        <v>734400</v>
      </c>
      <c r="CB5" s="168">
        <v>600</v>
      </c>
      <c r="CC5" s="168" t="s">
        <v>1466</v>
      </c>
      <c r="CD5" s="168" t="s">
        <v>1466</v>
      </c>
      <c r="CE5" s="168" t="s">
        <v>1467</v>
      </c>
    </row>
    <row r="6" spans="1:83" x14ac:dyDescent="0.3">
      <c r="A6" s="168">
        <v>4</v>
      </c>
      <c r="B6" s="168" t="s">
        <v>1423</v>
      </c>
      <c r="C6" s="168" t="s">
        <v>743</v>
      </c>
      <c r="D6" s="168" t="s">
        <v>303</v>
      </c>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BL6" s="168"/>
      <c r="BM6" s="168"/>
      <c r="BN6" s="168"/>
      <c r="BO6" s="168"/>
      <c r="BP6" s="168"/>
      <c r="BQ6" s="168"/>
      <c r="BR6" s="168"/>
      <c r="BS6" s="168"/>
      <c r="BT6" s="168"/>
      <c r="BU6" s="168">
        <v>3</v>
      </c>
      <c r="BV6" s="168">
        <v>0</v>
      </c>
      <c r="BW6" s="168">
        <v>21</v>
      </c>
      <c r="BX6" s="168">
        <v>40</v>
      </c>
      <c r="BY6" s="168">
        <v>400</v>
      </c>
      <c r="BZ6" s="168">
        <v>0</v>
      </c>
      <c r="CA6" s="168">
        <f t="shared" si="0"/>
        <v>734400</v>
      </c>
      <c r="CB6" s="168">
        <v>600</v>
      </c>
      <c r="CC6" s="168" t="s">
        <v>1466</v>
      </c>
      <c r="CD6" s="168" t="s">
        <v>1466</v>
      </c>
      <c r="CE6" s="168" t="s">
        <v>1467</v>
      </c>
    </row>
    <row r="7" spans="1:83" x14ac:dyDescent="0.3">
      <c r="A7" s="168">
        <v>5</v>
      </c>
      <c r="B7" s="168" t="s">
        <v>1424</v>
      </c>
      <c r="C7" s="168" t="s">
        <v>464</v>
      </c>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BL7" s="168"/>
      <c r="BM7" s="168"/>
      <c r="BN7" s="168"/>
      <c r="BO7" s="168"/>
      <c r="BP7" s="168"/>
      <c r="BQ7" s="168"/>
      <c r="BR7" s="168"/>
      <c r="BS7" s="168"/>
      <c r="BT7" s="168"/>
      <c r="BU7" s="168">
        <v>3</v>
      </c>
      <c r="BV7" s="168">
        <v>0</v>
      </c>
      <c r="BW7" s="168">
        <v>21</v>
      </c>
      <c r="BX7" s="168">
        <v>40</v>
      </c>
      <c r="BY7" s="168">
        <v>400</v>
      </c>
      <c r="BZ7" s="168">
        <v>0</v>
      </c>
      <c r="CA7" s="168">
        <f t="shared" si="0"/>
        <v>734400</v>
      </c>
      <c r="CB7" s="168">
        <v>600</v>
      </c>
      <c r="CC7" s="168" t="s">
        <v>1466</v>
      </c>
      <c r="CD7" s="168" t="s">
        <v>1466</v>
      </c>
      <c r="CE7" s="168" t="s">
        <v>1467</v>
      </c>
    </row>
    <row r="8" spans="1:83" x14ac:dyDescent="0.3">
      <c r="A8" s="168">
        <v>6</v>
      </c>
      <c r="B8" s="168" t="s">
        <v>1425</v>
      </c>
      <c r="C8" s="168" t="s">
        <v>462</v>
      </c>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BL8" s="168"/>
      <c r="BM8" s="168"/>
      <c r="BN8" s="168"/>
      <c r="BO8" s="168"/>
      <c r="BP8" s="168"/>
      <c r="BQ8" s="168"/>
      <c r="BR8" s="168"/>
      <c r="BS8" s="168"/>
      <c r="BT8" s="168"/>
      <c r="BU8" s="168">
        <v>3</v>
      </c>
      <c r="BV8" s="168">
        <v>0</v>
      </c>
      <c r="BW8" s="168">
        <v>21</v>
      </c>
      <c r="BX8" s="168">
        <v>40</v>
      </c>
      <c r="BY8" s="168">
        <v>400</v>
      </c>
      <c r="BZ8" s="168">
        <v>0</v>
      </c>
      <c r="CA8" s="168">
        <f t="shared" si="0"/>
        <v>734400</v>
      </c>
      <c r="CB8" s="168">
        <v>600</v>
      </c>
      <c r="CC8" s="168" t="s">
        <v>1466</v>
      </c>
      <c r="CD8" s="168" t="s">
        <v>1466</v>
      </c>
      <c r="CE8" s="168" t="s">
        <v>1467</v>
      </c>
    </row>
    <row r="9" spans="1:83" x14ac:dyDescent="0.3">
      <c r="A9" s="168">
        <v>7</v>
      </c>
      <c r="B9" s="168" t="s">
        <v>1426</v>
      </c>
      <c r="C9" s="168" t="s">
        <v>311</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BL9" s="168"/>
      <c r="BM9" s="168"/>
      <c r="BN9" s="168"/>
      <c r="BO9" s="168"/>
      <c r="BP9" s="168"/>
      <c r="BQ9" s="168"/>
      <c r="BR9" s="168"/>
      <c r="BS9" s="168"/>
      <c r="BT9" s="168"/>
      <c r="BU9" s="168">
        <v>3</v>
      </c>
      <c r="BV9" s="168">
        <v>0</v>
      </c>
      <c r="BW9" s="168">
        <v>21</v>
      </c>
      <c r="BX9" s="168">
        <v>40</v>
      </c>
      <c r="BY9" s="168">
        <v>400</v>
      </c>
      <c r="BZ9" s="168">
        <v>0</v>
      </c>
      <c r="CA9" s="168">
        <f t="shared" si="0"/>
        <v>734400</v>
      </c>
      <c r="CB9" s="168">
        <v>600</v>
      </c>
      <c r="CC9" s="168" t="s">
        <v>1466</v>
      </c>
      <c r="CD9" s="168" t="s">
        <v>1466</v>
      </c>
      <c r="CE9" s="168" t="s">
        <v>1467</v>
      </c>
    </row>
    <row r="10" spans="1:83" x14ac:dyDescent="0.3">
      <c r="A10" s="168">
        <v>8</v>
      </c>
      <c r="B10" s="168" t="s">
        <v>1427</v>
      </c>
      <c r="C10" s="168" t="s">
        <v>326</v>
      </c>
      <c r="D10" s="168" t="s">
        <v>343</v>
      </c>
      <c r="E10" s="168" t="s">
        <v>366</v>
      </c>
      <c r="F10" s="168" t="s">
        <v>371</v>
      </c>
      <c r="G10" s="168" t="s">
        <v>348</v>
      </c>
      <c r="H10" s="168" t="s">
        <v>355</v>
      </c>
      <c r="I10" s="168" t="s">
        <v>305</v>
      </c>
      <c r="J10" s="168" t="s">
        <v>394</v>
      </c>
      <c r="K10" s="168" t="s">
        <v>373</v>
      </c>
      <c r="L10" s="168" t="s">
        <v>358</v>
      </c>
      <c r="M10" s="168" t="s">
        <v>345</v>
      </c>
      <c r="N10" s="168" t="s">
        <v>363</v>
      </c>
      <c r="O10" s="168" t="s">
        <v>351</v>
      </c>
      <c r="P10" s="168" t="s">
        <v>336</v>
      </c>
      <c r="Q10" s="168" t="s">
        <v>591</v>
      </c>
      <c r="R10" s="168" t="s">
        <v>338</v>
      </c>
      <c r="S10" s="168" t="s">
        <v>626</v>
      </c>
      <c r="T10" s="168" t="s">
        <v>332</v>
      </c>
      <c r="U10" s="168" t="s">
        <v>340</v>
      </c>
      <c r="V10" s="168" t="s">
        <v>608</v>
      </c>
      <c r="W10" s="168" t="s">
        <v>330</v>
      </c>
      <c r="X10" s="168" t="s">
        <v>444</v>
      </c>
      <c r="Y10" s="168" t="s">
        <v>400</v>
      </c>
      <c r="Z10" s="168" t="s">
        <v>460</v>
      </c>
      <c r="AA10" s="168"/>
      <c r="AB10" s="168"/>
      <c r="AC10" s="168"/>
      <c r="AD10" s="168"/>
      <c r="AE10" s="168"/>
      <c r="AF10" s="168"/>
      <c r="AG10" s="168"/>
      <c r="AH10" s="168"/>
      <c r="AI10" s="168"/>
      <c r="AJ10" s="168"/>
      <c r="AK10" s="168"/>
      <c r="AL10" s="168"/>
      <c r="AM10" s="168"/>
      <c r="AN10" s="168"/>
      <c r="AO10" s="168"/>
      <c r="BL10" s="168"/>
      <c r="BM10" s="168"/>
      <c r="BN10" s="168"/>
      <c r="BO10" s="168"/>
      <c r="BP10" s="168"/>
      <c r="BQ10" s="168"/>
      <c r="BR10" s="168"/>
      <c r="BS10" s="168"/>
      <c r="BT10" s="168"/>
      <c r="BU10" s="168">
        <v>3</v>
      </c>
      <c r="BV10" s="168">
        <v>0</v>
      </c>
      <c r="BW10" s="168">
        <v>21</v>
      </c>
      <c r="BX10" s="168">
        <v>40</v>
      </c>
      <c r="BY10" s="168">
        <v>400</v>
      </c>
      <c r="BZ10" s="168">
        <v>0</v>
      </c>
      <c r="CA10" s="168">
        <f t="shared" si="0"/>
        <v>734400</v>
      </c>
      <c r="CB10" s="168">
        <v>600</v>
      </c>
      <c r="CC10" s="168" t="s">
        <v>1466</v>
      </c>
      <c r="CD10" s="168" t="s">
        <v>1466</v>
      </c>
      <c r="CE10" s="168" t="s">
        <v>1467</v>
      </c>
    </row>
    <row r="11" spans="1:83" x14ac:dyDescent="0.3">
      <c r="A11" s="168">
        <v>9</v>
      </c>
      <c r="B11" s="168" t="s">
        <v>1428</v>
      </c>
      <c r="C11" s="168" t="s">
        <v>380</v>
      </c>
      <c r="D11" s="168" t="s">
        <v>414</v>
      </c>
      <c r="E11" s="168" t="s">
        <v>473</v>
      </c>
      <c r="F11" s="168" t="s">
        <v>499</v>
      </c>
      <c r="G11" s="168" t="s">
        <v>511</v>
      </c>
      <c r="H11" s="168" t="s">
        <v>493</v>
      </c>
      <c r="I11" s="168" t="s">
        <v>458</v>
      </c>
      <c r="J11" s="168" t="s">
        <v>524</v>
      </c>
      <c r="K11" s="168" t="s">
        <v>398</v>
      </c>
      <c r="L11" s="168" t="s">
        <v>505</v>
      </c>
      <c r="M11" s="168" t="s">
        <v>418</v>
      </c>
      <c r="N11" s="168" t="s">
        <v>446</v>
      </c>
      <c r="O11" s="168" t="s">
        <v>710</v>
      </c>
      <c r="P11" s="168" t="s">
        <v>422</v>
      </c>
      <c r="Q11" s="168" t="s">
        <v>507</v>
      </c>
      <c r="R11" s="168" t="s">
        <v>539</v>
      </c>
      <c r="S11" s="168" t="s">
        <v>588</v>
      </c>
      <c r="T11" s="168" t="s">
        <v>323</v>
      </c>
      <c r="U11" s="168" t="s">
        <v>702</v>
      </c>
      <c r="V11" s="168" t="s">
        <v>548</v>
      </c>
      <c r="W11" s="168" t="s">
        <v>647</v>
      </c>
      <c r="X11" s="168" t="s">
        <v>361</v>
      </c>
      <c r="Y11" s="168" t="s">
        <v>407</v>
      </c>
      <c r="Z11" s="168" t="s">
        <v>970</v>
      </c>
      <c r="AA11" s="168" t="s">
        <v>986</v>
      </c>
      <c r="AB11" s="168" t="s">
        <v>653</v>
      </c>
      <c r="AC11" s="168" t="s">
        <v>382</v>
      </c>
      <c r="AD11" s="168" t="s">
        <v>369</v>
      </c>
      <c r="AE11" s="168" t="s">
        <v>424</v>
      </c>
      <c r="AF11" s="168" t="s">
        <v>640</v>
      </c>
      <c r="AG11" s="168" t="s">
        <v>593</v>
      </c>
      <c r="AH11" s="168" t="s">
        <v>384</v>
      </c>
      <c r="AI11" s="168" t="s">
        <v>328</v>
      </c>
      <c r="AJ11" s="168" t="s">
        <v>650</v>
      </c>
      <c r="AK11" s="168" t="s">
        <v>472</v>
      </c>
      <c r="AL11" s="168" t="s">
        <v>603</v>
      </c>
      <c r="AM11" s="168" t="s">
        <v>509</v>
      </c>
      <c r="AN11" s="168" t="s">
        <v>434</v>
      </c>
      <c r="AO11" s="168" t="s">
        <v>658</v>
      </c>
      <c r="AP11" s="168" t="s">
        <v>729</v>
      </c>
      <c r="AQ11" s="168" t="s">
        <v>519</v>
      </c>
      <c r="AR11" s="168" t="s">
        <v>531</v>
      </c>
      <c r="AS11" s="168" t="s">
        <v>972</v>
      </c>
      <c r="AT11" s="168" t="s">
        <v>606</v>
      </c>
      <c r="AU11" s="168" t="s">
        <v>774</v>
      </c>
      <c r="AV11" s="168" t="s">
        <v>719</v>
      </c>
      <c r="AW11" s="168" t="s">
        <v>475</v>
      </c>
      <c r="AX11" s="168" t="s">
        <v>574</v>
      </c>
      <c r="AY11" s="168" t="s">
        <v>1056</v>
      </c>
      <c r="AZ11" s="168" t="s">
        <v>861</v>
      </c>
      <c r="BA11" s="168" t="s">
        <v>426</v>
      </c>
      <c r="BB11" s="168" t="s">
        <v>563</v>
      </c>
      <c r="BC11" s="168" t="s">
        <v>482</v>
      </c>
      <c r="BD11" s="168" t="s">
        <v>715</v>
      </c>
      <c r="BE11" s="168" t="s">
        <v>997</v>
      </c>
      <c r="BF11" s="168" t="s">
        <v>926</v>
      </c>
      <c r="BG11" s="168" t="s">
        <v>544</v>
      </c>
      <c r="BH11" s="168" t="s">
        <v>712</v>
      </c>
      <c r="BI11" s="168" t="s">
        <v>477</v>
      </c>
      <c r="BJ11" s="168" t="s">
        <v>883</v>
      </c>
      <c r="BK11" s="168" t="s">
        <v>390</v>
      </c>
      <c r="BL11" s="168" t="s">
        <v>487</v>
      </c>
      <c r="BM11" s="168" t="s">
        <v>722</v>
      </c>
      <c r="BN11" s="168" t="s">
        <v>725</v>
      </c>
      <c r="BO11" s="168" t="s">
        <v>945</v>
      </c>
      <c r="BP11" s="168" t="s">
        <v>747</v>
      </c>
      <c r="BQ11" s="168"/>
      <c r="BR11" s="168"/>
      <c r="BS11" s="168"/>
      <c r="BT11" s="168"/>
      <c r="BU11" s="168">
        <v>3</v>
      </c>
      <c r="BV11" s="168">
        <v>0</v>
      </c>
      <c r="BW11" s="168">
        <v>21</v>
      </c>
      <c r="BX11" s="168">
        <v>40</v>
      </c>
      <c r="BY11" s="168">
        <v>400</v>
      </c>
      <c r="BZ11" s="168">
        <v>0</v>
      </c>
      <c r="CA11" s="168">
        <f t="shared" si="0"/>
        <v>734400</v>
      </c>
      <c r="CB11" s="168">
        <v>600</v>
      </c>
      <c r="CC11" s="168" t="s">
        <v>1466</v>
      </c>
      <c r="CD11" s="168" t="s">
        <v>1466</v>
      </c>
      <c r="CE11" s="168" t="s">
        <v>1467</v>
      </c>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2018-12-06T15:56:51Z</dcterms:modified>
</cp:coreProperties>
</file>