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27 E Railroad St San Juan TX"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Insert full address, city, state, zip</t>
      </text>
    </comment>
    <comment authorId="0" ref="I14">
      <text>
        <t xml:space="preserve">Is the ELECTRICITY paid for by the owner?  We MUST know this to complete a deal analysis.  See related note on Op Expenses field in B33.
</t>
      </text>
    </comment>
    <comment authorId="0" ref="E32">
      <text>
        <t xml:space="preserve">If known, enter annual amount of laundry income, late fees, application fees, RUBS income, commercial income, etc.,  any add'l income attached to property.
</t>
      </text>
    </comment>
    <comment authorId="0" ref="B34">
      <text>
        <t xml:space="preserve">MUST enter vacancy.  Use Economic Vacancy, if known.  Use 10% for MAO (low occupancy) properties.</t>
      </text>
    </comment>
    <comment authorId="0" ref="B35">
      <text>
        <t xml:space="preserve">Important!  This field is automatically brought over from cell I37.  However, you may enter it if you want to override that amount.
Anytime the actual ratio is less than 45% (or 55% for All Bills Paid),  enter the appropriate percentage.  Don't forget to add another 5% for states with Earthquakes, Tornados, Hurricane, extra insurance req.</t>
      </text>
    </comment>
    <comment authorId="0" ref="I42">
      <text>
        <t xml:space="preserve">ALWAYS enter rehab amount.  If, unknown estimate $1,000/door.</t>
      </text>
    </comment>
    <comment authorId="0" ref="I44">
      <text>
        <t xml:space="preserve">It will be automatically calculated when you enter a mortgage amount, rate, and term years. 
You may also enter it yourself.</t>
      </text>
    </comment>
    <comment authorId="0" ref="L46">
      <text>
        <t xml:space="preserve">Answer these questions to the best of your ability to help determine value plays, offer amount, if owner can carry, etc. mini due diligence
</t>
      </text>
    </comment>
    <comment authorId="0" ref="G52">
      <text>
        <t xml:space="preserve">Keep all notes here, value adds, easier to remember if all on one sheet!</t>
      </text>
    </comment>
    <comment authorId="0" ref="D54">
      <text>
        <t xml:space="preserve">Will automatically carry down Mortgage from Cell I48
</t>
      </text>
    </comment>
    <comment authorId="0" ref="B58">
      <text>
        <t xml:space="preserve">Enter the area Market Cap Rate.
</t>
      </text>
    </comment>
    <comment authorId="0" ref="D59">
      <text>
        <t xml:space="preserve">Do Not Enter.  This is the After Repair Value (ARV), sometimes called the Market Vale.  It is automatically calculated based on the Market Cap Rate and the NOI.  This value is particularly useful when evaluating low occupancy, distressed properties.  
This will carry over as you Offer 2 price in cell N11. 
</t>
      </text>
    </comment>
    <comment authorId="0" ref="B61">
      <text>
        <t xml:space="preserve">Do Not Enter.  The Maximum Allowable Offer is calculated whenever a market cap rate is entered.
If this is not a high vacancy property, disregard this field, even though it it automatically calculated whenever a Market Cap Rate is entered!
</t>
      </text>
    </comment>
    <comment authorId="0" ref="D61">
      <text>
        <t xml:space="preserve">Do Not Enter.  The Maximum Allowable Offer is calculated whenever a market cap rate is entered.
If this is not a high vacancy property, disregard this field, even though it it automatically calculated whenever a Market Cap Rate is entered!</t>
      </text>
    </comment>
  </commentList>
</comments>
</file>

<file path=xl/sharedStrings.xml><?xml version="1.0" encoding="utf-8"?>
<sst xmlns="http://schemas.openxmlformats.org/spreadsheetml/2006/main" count="162" uniqueCount="145">
  <si>
    <t xml:space="preserve">Apartment Analysis Form </t>
  </si>
  <si>
    <r>
      <rPr>
        <rFont val="Arial"/>
        <color rgb="FFFFFF00"/>
        <sz val="10.0"/>
      </rPr>
      <t>ENTER</t>
    </r>
    <r>
      <rPr>
        <rFont val="Arial"/>
        <color rgb="FF000000"/>
        <sz val="10.0"/>
      </rPr>
      <t xml:space="preserve"> </t>
    </r>
    <r>
      <rPr>
        <rFont val="Arial"/>
        <color rgb="FFFFFF00"/>
        <sz val="10.0"/>
      </rPr>
      <t>DATA</t>
    </r>
    <r>
      <rPr>
        <rFont val="Arial"/>
        <color rgb="FF000000"/>
        <sz val="10.0"/>
      </rPr>
      <t xml:space="preserve"> </t>
    </r>
    <r>
      <rPr>
        <rFont val="Arial"/>
        <color rgb="FFFFFF00"/>
        <sz val="10.0"/>
      </rPr>
      <t>IN</t>
    </r>
    <r>
      <rPr>
        <rFont val="Arial"/>
        <color rgb="FF000000"/>
        <sz val="10.0"/>
      </rPr>
      <t xml:space="preserve"> </t>
    </r>
    <r>
      <rPr>
        <rFont val="Arial"/>
        <color rgb="FFFFFF00"/>
        <sz val="10.0"/>
      </rPr>
      <t>YELLOW</t>
    </r>
    <r>
      <rPr>
        <rFont val="Arial"/>
        <color rgb="FF000000"/>
        <sz val="10.0"/>
      </rPr>
      <t xml:space="preserve"> </t>
    </r>
    <r>
      <rPr>
        <rFont val="Arial"/>
        <color rgb="FFFFFF00"/>
        <sz val="10.0"/>
      </rPr>
      <t>FIELDS</t>
    </r>
  </si>
  <si>
    <t>USE WHOLE DOLLAR AMOUNTS</t>
  </si>
  <si>
    <t xml:space="preserve">                               STUDENT INFO AND OFFERS</t>
  </si>
  <si>
    <t>Property Address</t>
  </si>
  <si>
    <t>127 E Railroad St San Juan TX</t>
  </si>
  <si>
    <t>Offer 1 Price</t>
  </si>
  <si>
    <t xml:space="preserve">  Offer + rehab</t>
  </si>
  <si>
    <t>NAME</t>
  </si>
  <si>
    <t>Willny Guifaro</t>
  </si>
  <si>
    <t>% Rate</t>
  </si>
  <si>
    <t>Prop Class A/B/C</t>
  </si>
  <si>
    <t>Area class</t>
  </si>
  <si>
    <t>Offer 2 Price</t>
  </si>
  <si>
    <t>Asking + rehab</t>
  </si>
  <si>
    <t>Company Name</t>
  </si>
  <si>
    <t>Equity of Texas LLC</t>
  </si>
  <si>
    <t>Amortization</t>
  </si>
  <si>
    <t>Asking Price</t>
  </si>
  <si>
    <t>Owner/contact</t>
  </si>
  <si>
    <t># Units</t>
  </si>
  <si>
    <t>ADDRESS</t>
  </si>
  <si>
    <t>% Down</t>
  </si>
  <si>
    <t>Contact Phone</t>
  </si>
  <si>
    <t>$/Unit offer</t>
  </si>
  <si>
    <t xml:space="preserve">  offer + rehab</t>
  </si>
  <si>
    <t>CITY, STATE, ZIP</t>
  </si>
  <si>
    <t>Seller Email</t>
  </si>
  <si>
    <t>$/Unit asking</t>
  </si>
  <si>
    <t>asking + rehab</t>
  </si>
  <si>
    <t>SIGNER'S NAME</t>
  </si>
  <si>
    <t>Mortgages</t>
  </si>
  <si>
    <t xml:space="preserve">PHONE </t>
  </si>
  <si>
    <t xml:space="preserve">Current 1st </t>
  </si>
  <si>
    <t>Rate</t>
  </si>
  <si>
    <t>Payment</t>
  </si>
  <si>
    <t>Assumable Y/N</t>
  </si>
  <si>
    <t>FAX</t>
  </si>
  <si>
    <t xml:space="preserve">Current 2nd </t>
  </si>
  <si>
    <t>EMAIL</t>
  </si>
  <si>
    <t>OFFER 2</t>
  </si>
  <si>
    <t>Unit Mix</t>
  </si>
  <si>
    <t>Annual Operating Expense Analysis</t>
  </si>
  <si>
    <t xml:space="preserve">% of </t>
  </si>
  <si>
    <t>OFFER 1</t>
  </si>
  <si>
    <t>Subsidized Units</t>
  </si>
  <si>
    <t>All Bills Paid?</t>
  </si>
  <si>
    <t>no</t>
  </si>
  <si>
    <t>GSI</t>
  </si>
  <si>
    <t>EARNEST MONEY</t>
  </si>
  <si>
    <t>No of Units</t>
  </si>
  <si>
    <t>Beds</t>
  </si>
  <si>
    <t>Baths</t>
  </si>
  <si>
    <t>Curr Rent/mo</t>
  </si>
  <si>
    <t>TTL Month rent</t>
  </si>
  <si>
    <t>Taxes Due next year</t>
  </si>
  <si>
    <t>DATE</t>
  </si>
  <si>
    <t>Insurance</t>
  </si>
  <si>
    <t>EXECUTION DATE</t>
  </si>
  <si>
    <t>Water &amp; Sewer</t>
  </si>
  <si>
    <t>PROPERTY STATE</t>
  </si>
  <si>
    <t>Texas</t>
  </si>
  <si>
    <t>Flood Insurance</t>
  </si>
  <si>
    <t>Trash Removal</t>
  </si>
  <si>
    <t xml:space="preserve">Electric </t>
  </si>
  <si>
    <t>Gas</t>
  </si>
  <si>
    <t>Oil</t>
  </si>
  <si>
    <t>Legal &amp; Acct, license &amp; permit</t>
  </si>
  <si>
    <t>Management Fees</t>
  </si>
  <si>
    <t>DO NOT MESS WITH THIS PART</t>
  </si>
  <si>
    <t>Onsite Payroll &amp; benefits</t>
  </si>
  <si>
    <t>Total Units</t>
  </si>
  <si>
    <t>Total Rent</t>
  </si>
  <si>
    <t>Repairs &amp; Maintenance</t>
  </si>
  <si>
    <t xml:space="preserve">  *** never use less than 10% for vacancy; use true economic vacancy if known</t>
  </si>
  <si>
    <t>Supplies &amp; Miscellaneous</t>
  </si>
  <si>
    <t>Total Income Analysis</t>
  </si>
  <si>
    <t>Pest Control</t>
  </si>
  <si>
    <t>Total Monthly Income ($/mo)</t>
  </si>
  <si>
    <t>Telephone</t>
  </si>
  <si>
    <r>
      <t>Total Gross Yearly Income (</t>
    </r>
    <r>
      <rPr>
        <rFont val="Arial"/>
        <b/>
        <sz val="10.0"/>
      </rPr>
      <t>GYI</t>
    </r>
    <r>
      <rPr>
        <rFont val="Arial"/>
        <sz val="10.0"/>
      </rPr>
      <t>)</t>
    </r>
  </si>
  <si>
    <t>Advertising/marketing</t>
  </si>
  <si>
    <t>Other Income</t>
  </si>
  <si>
    <t>Pool Maintenance/landscaping</t>
  </si>
  <si>
    <r>
      <t>Total Gross Scheduled Income (</t>
    </r>
    <r>
      <rPr>
        <rFont val="Arial"/>
        <b/>
        <sz val="10.0"/>
      </rPr>
      <t>GSI</t>
    </r>
    <r>
      <rPr>
        <rFont val="Arial"/>
        <sz val="10.0"/>
      </rPr>
      <t>)</t>
    </r>
  </si>
  <si>
    <t>General Admin</t>
  </si>
  <si>
    <r>
      <rPr>
        <rFont val="Arial"/>
        <color rgb="FFFF0000"/>
        <sz val="10.0"/>
      </rPr>
      <t xml:space="preserve">Vacancy % </t>
    </r>
    <r>
      <rPr>
        <rFont val="Arial"/>
        <b/>
        <sz val="10.0"/>
      </rPr>
      <t xml:space="preserve"> </t>
    </r>
    <r>
      <rPr>
        <rFont val="Arial"/>
        <b/>
        <color rgb="FFFF0000"/>
        <sz val="12.0"/>
      </rPr>
      <t>***</t>
    </r>
  </si>
  <si>
    <t>Other Contract Services</t>
  </si>
  <si>
    <t>Op Expenses</t>
  </si>
  <si>
    <t>Security</t>
  </si>
  <si>
    <t>Net Operating Income</t>
  </si>
  <si>
    <t>Other</t>
  </si>
  <si>
    <t>Deal Cap Rate Asking Price</t>
  </si>
  <si>
    <t>N/A for low occupancy deals</t>
  </si>
  <si>
    <t>Deal Cap Rate Offer Price</t>
  </si>
  <si>
    <t>Total operating Expenses</t>
  </si>
  <si>
    <t>Deal Cap Rate on Offer + Rehab</t>
  </si>
  <si>
    <r>
      <t xml:space="preserve">Total Expenses / </t>
    </r>
    <r>
      <rPr>
        <rFont val="Arial"/>
        <b/>
        <sz val="10.0"/>
      </rPr>
      <t>GSI</t>
    </r>
  </si>
  <si>
    <t>Debt Service Analysis</t>
  </si>
  <si>
    <t>Down Payment</t>
  </si>
  <si>
    <t>Closing Costs</t>
  </si>
  <si>
    <t>rehab needed/deferred maint</t>
  </si>
  <si>
    <t>Hard Money</t>
  </si>
  <si>
    <t>Term yrs</t>
  </si>
  <si>
    <t>Construction loan</t>
  </si>
  <si>
    <t>Total</t>
  </si>
  <si>
    <t>"PMT(rate/12,Term*12,Amt)"</t>
  </si>
  <si>
    <t xml:space="preserve">Total </t>
  </si>
  <si>
    <t>($ / Mo)</t>
  </si>
  <si>
    <t>Total Annual Debt Service</t>
  </si>
  <si>
    <t>($ / Yr)</t>
  </si>
  <si>
    <t>Estimated DSCR</t>
  </si>
  <si>
    <t>Postcard?</t>
  </si>
  <si>
    <t>Cash Flow Analysis</t>
  </si>
  <si>
    <t>Value Plays/ notes</t>
  </si>
  <si>
    <t>www.zillow.com</t>
  </si>
  <si>
    <t xml:space="preserve">www.trulia.com </t>
  </si>
  <si>
    <t>Total Debt Service</t>
  </si>
  <si>
    <t>www.redfin.com</t>
  </si>
  <si>
    <t>Cash Flow</t>
  </si>
  <si>
    <t>www.realtor.com</t>
  </si>
  <si>
    <t>www.homesnap.com</t>
  </si>
  <si>
    <t>Cash on Cash Return (CCR):</t>
  </si>
  <si>
    <t>($/ Door)</t>
  </si>
  <si>
    <t xml:space="preserve">1) Why is Owner selling? </t>
  </si>
  <si>
    <t>Market cap</t>
  </si>
  <si>
    <t>MV/ARV =  NOI / market cap</t>
  </si>
  <si>
    <t xml:space="preserve">2) Units separately metered? </t>
  </si>
  <si>
    <t>MARKET VALUE based on market cap</t>
  </si>
  <si>
    <t>3) How much Rehab needed?</t>
  </si>
  <si>
    <t>Use MAO for low occ deals, where economic vac = &gt;40%</t>
  </si>
  <si>
    <t>4) Market Rents?</t>
  </si>
  <si>
    <t>MAO/door</t>
  </si>
  <si>
    <t>MAO</t>
  </si>
  <si>
    <t>5) Market Cap Rate?</t>
  </si>
  <si>
    <t>MAO = maximum allowable offer</t>
  </si>
  <si>
    <t>MAO = (70% * ARV) - Rehab Cost</t>
  </si>
  <si>
    <t>6) How long on the market?</t>
  </si>
  <si>
    <r>
      <t xml:space="preserve"> </t>
    </r>
    <r>
      <rPr>
        <b/>
        <i/>
        <color rgb="FFFFFF00"/>
        <sz val="9.0"/>
      </rPr>
      <t xml:space="preserve">  *** for MAO calculations, always use 8% vacancy on line 32</t>
    </r>
  </si>
  <si>
    <t>7) How long has the owner owned it?</t>
  </si>
  <si>
    <t>^^^^^^^^^^^^</t>
  </si>
  <si>
    <t>8) What year was it Built?</t>
  </si>
  <si>
    <t>Buyers Purchase Price</t>
  </si>
  <si>
    <t>www.rentometer.com</t>
  </si>
  <si>
    <t xml:space="preserve">www.spotcrime.com </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</si>
</sst>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_(&quot;$&quot;* #,##0_);_(&quot;$&quot;* \(#,##0\);_(&quot;$&quot;* &quot;-&quot;_);_(@_)"/>
    <numFmt numFmtId="165" formatCode="[&lt;=9999999]###\-####;\(###\)\ ###\-####"/>
    <numFmt numFmtId="166" formatCode="&quot;$&quot;#,##0"/>
    <numFmt numFmtId="167" formatCode="[$-F800]dddd\,\ mmmm\ dd\,\ yyyy"/>
    <numFmt numFmtId="168" formatCode="&quot;$&quot;#,##0_);\(&quot;$&quot;#,##0\)"/>
    <numFmt numFmtId="169" formatCode="&quot;$&quot;#,##0.00"/>
    <numFmt numFmtId="170" formatCode="_(&quot;$&quot;* #,##0.00_);_(&quot;$&quot;* \(#,##0.00\);_(&quot;$&quot;* &quot;-&quot;??_);_(@_)"/>
    <numFmt numFmtId="171" formatCode="&quot;$&quot;#,##0.00_);[Red]\(&quot;$&quot;#,##0.00\)"/>
  </numFmts>
  <fonts count="31">
    <font>
      <sz val="10.0"/>
      <color rgb="FF000000"/>
      <name val="Arial"/>
    </font>
    <font>
      <b/>
      <sz val="12.0"/>
      <color rgb="FFFFFFFF"/>
      <name val="Arial"/>
    </font>
    <font>
      <b/>
      <sz val="12.0"/>
      <color theme="1"/>
      <name val="Arial"/>
    </font>
    <font/>
    <font>
      <b/>
      <sz val="12.0"/>
      <color rgb="FFFFC000"/>
      <name val="Arial"/>
    </font>
    <font>
      <b/>
      <sz val="12.0"/>
      <color rgb="FFFFFF00"/>
      <name val="Arial"/>
    </font>
    <font>
      <sz val="11.0"/>
      <color theme="1"/>
      <name val="Arial"/>
    </font>
    <font>
      <sz val="11.0"/>
      <color rgb="FF000000"/>
      <name val="Arial"/>
    </font>
    <font>
      <sz val="10.0"/>
      <color theme="1"/>
      <name val="Arial"/>
    </font>
    <font>
      <b/>
      <sz val="11.0"/>
      <color rgb="FF000000"/>
      <name val="Arial"/>
    </font>
    <font>
      <b/>
      <sz val="11.0"/>
      <color theme="1"/>
      <name val="Arial"/>
    </font>
    <font>
      <sz val="11.0"/>
      <color rgb="FF000000"/>
      <name val="Calibri"/>
    </font>
    <font>
      <sz val="10.0"/>
      <color rgb="FF000000"/>
      <name val="Roboto"/>
    </font>
    <font>
      <u/>
      <sz val="10.0"/>
      <color rgb="FF0000FF"/>
      <name val="Tahoma"/>
    </font>
    <font>
      <b/>
      <sz val="10.0"/>
      <color theme="1"/>
      <name val="Arial"/>
    </font>
    <font>
      <u/>
      <sz val="10.0"/>
      <color rgb="FF0000FF"/>
      <name val="Tahoma"/>
    </font>
    <font>
      <b/>
      <sz val="10.0"/>
      <color rgb="FF000000"/>
      <name val="Arial"/>
    </font>
    <font>
      <sz val="10.0"/>
      <color rgb="FFFF0000"/>
      <name val="Arial"/>
    </font>
    <font>
      <i/>
      <sz val="9.0"/>
      <color rgb="FFFFFF00"/>
      <name val="Arial"/>
    </font>
    <font>
      <i/>
      <sz val="11.0"/>
      <color rgb="FF7F7F7F"/>
      <name val="Arial"/>
    </font>
    <font>
      <b/>
      <i/>
      <sz val="9.0"/>
      <color rgb="FFFF0000"/>
      <name val="Arial"/>
    </font>
    <font>
      <b/>
      <sz val="10.0"/>
      <color rgb="FFFF0000"/>
      <name val="Arial"/>
    </font>
    <font>
      <sz val="10.0"/>
      <color rgb="FF969696"/>
      <name val="Arial"/>
    </font>
    <font>
      <i/>
      <sz val="8.0"/>
      <color rgb="FFFF0000"/>
      <name val="Arial"/>
    </font>
    <font>
      <i/>
      <sz val="9.0"/>
      <color rgb="FF7F7F7F"/>
      <name val="Arial"/>
    </font>
    <font>
      <b/>
      <u/>
      <sz val="10.0"/>
      <color theme="1"/>
      <name val="Arial"/>
    </font>
    <font>
      <u/>
      <sz val="10.0"/>
      <color rgb="FF0000FF"/>
      <name val="Tahoma"/>
    </font>
    <font>
      <sz val="8.0"/>
      <color rgb="FF7F7F7F"/>
      <name val="Arial"/>
    </font>
    <font>
      <i/>
      <sz val="9.0"/>
      <color rgb="FFFF0000"/>
      <name val="Arial"/>
    </font>
    <font>
      <sz val="9.0"/>
      <color rgb="FF7F7F7F"/>
      <name val="Arial"/>
    </font>
    <font>
      <u/>
      <sz val="10.0"/>
      <color rgb="FF1155CC"/>
      <name val="Tahoma"/>
    </font>
  </fonts>
  <fills count="23">
    <fill>
      <patternFill patternType="none"/>
    </fill>
    <fill>
      <patternFill patternType="lightGray"/>
    </fill>
    <fill>
      <patternFill patternType="solid">
        <fgColor rgb="FF008000"/>
        <bgColor rgb="FF008000"/>
      </patternFill>
    </fill>
    <fill>
      <patternFill patternType="solid">
        <fgColor rgb="FF002060"/>
        <bgColor rgb="FF002060"/>
      </patternFill>
    </fill>
    <fill>
      <patternFill patternType="solid">
        <fgColor theme="0"/>
        <bgColor theme="0"/>
      </patternFill>
    </fill>
    <fill>
      <patternFill patternType="solid">
        <fgColor rgb="FFFFFF00"/>
        <bgColor rgb="FFFFFF00"/>
      </patternFill>
    </fill>
    <fill>
      <patternFill patternType="solid">
        <fgColor rgb="FFFFFFCC"/>
        <bgColor rgb="FFFFFFCC"/>
      </patternFill>
    </fill>
    <fill>
      <patternFill patternType="solid">
        <fgColor rgb="FFB4C6E7"/>
        <bgColor rgb="FFB4C6E7"/>
      </patternFill>
    </fill>
    <fill>
      <patternFill patternType="solid">
        <fgColor rgb="FFFFE598"/>
        <bgColor rgb="FFFFE598"/>
      </patternFill>
    </fill>
    <fill>
      <patternFill patternType="solid">
        <fgColor rgb="FFFFFFFF"/>
        <bgColor rgb="FFFFFFFF"/>
      </patternFill>
    </fill>
    <fill>
      <patternFill patternType="solid">
        <fgColor rgb="FF15DB0B"/>
        <bgColor rgb="FF15DB0B"/>
      </patternFill>
    </fill>
    <fill>
      <patternFill patternType="solid">
        <fgColor rgb="FF808080"/>
        <bgColor rgb="FF808080"/>
      </patternFill>
    </fill>
    <fill>
      <patternFill patternType="solid">
        <fgColor rgb="FFC0C0C0"/>
        <bgColor rgb="FFC0C0C0"/>
      </patternFill>
    </fill>
    <fill>
      <patternFill patternType="solid">
        <fgColor rgb="FFFFFF99"/>
        <bgColor rgb="FFFFFF99"/>
      </patternFill>
    </fill>
    <fill>
      <patternFill patternType="solid">
        <fgColor rgb="FF00FF00"/>
        <bgColor rgb="FF00FF00"/>
      </patternFill>
    </fill>
    <fill>
      <patternFill patternType="solid">
        <fgColor rgb="FF92D050"/>
        <bgColor rgb="FF92D050"/>
      </patternFill>
    </fill>
    <fill>
      <patternFill patternType="solid">
        <fgColor rgb="FFC5E0B3"/>
        <bgColor rgb="FFC5E0B3"/>
      </patternFill>
    </fill>
    <fill>
      <patternFill patternType="solid">
        <fgColor rgb="FF00B050"/>
        <bgColor rgb="FF00B050"/>
      </patternFill>
    </fill>
    <fill>
      <patternFill patternType="solid">
        <fgColor rgb="FFC8C8C8"/>
        <bgColor rgb="FFC8C8C8"/>
      </patternFill>
    </fill>
    <fill>
      <patternFill patternType="solid">
        <fgColor rgb="FFECECEC"/>
        <bgColor rgb="FFECECEC"/>
      </patternFill>
    </fill>
    <fill>
      <patternFill patternType="solid">
        <fgColor rgb="FFBFBFBF"/>
        <bgColor rgb="FFBFBFBF"/>
      </patternFill>
    </fill>
    <fill>
      <patternFill patternType="solid">
        <fgColor rgb="FFD8D8D8"/>
        <bgColor rgb="FFD8D8D8"/>
      </patternFill>
    </fill>
    <fill>
      <patternFill patternType="solid">
        <fgColor rgb="FFD9E2F3"/>
        <bgColor rgb="FFD9E2F3"/>
      </patternFill>
    </fill>
  </fills>
  <borders count="48">
    <border/>
    <border>
      <left style="thin">
        <color rgb="FF000000"/>
      </left>
      <right/>
      <top style="thin">
        <color rgb="FF000000"/>
      </top>
      <bottom/>
    </border>
    <border>
      <left/>
      <right/>
      <top style="thin">
        <color rgb="FF000000"/>
      </top>
      <bottom/>
    </border>
    <border>
      <left/>
      <top style="thin">
        <color rgb="FF000000"/>
      </top>
      <bottom/>
    </border>
    <border>
      <top style="thin">
        <color rgb="FF000000"/>
      </top>
      <bottom/>
    </border>
    <border>
      <right/>
      <top style="thin">
        <color rgb="FF000000"/>
      </top>
      <bottom/>
    </border>
    <border>
      <left/>
      <right/>
      <top/>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n">
        <color rgb="FF000000"/>
      </left>
      <right style="thin">
        <color rgb="FF000000"/>
      </right>
      <top/>
      <bottom/>
    </border>
    <border>
      <left/>
      <right/>
      <top style="thin">
        <color rgb="FF000000"/>
      </top>
      <bottom style="thin">
        <color rgb="FF000000"/>
      </bottom>
    </border>
    <border>
      <left/>
      <right style="thick">
        <color rgb="FF000000"/>
      </right>
      <top style="thin">
        <color rgb="FF000000"/>
      </top>
      <bottom style="thin">
        <color rgb="FF000000"/>
      </bottom>
    </border>
    <border>
      <left/>
      <right style="thin">
        <color rgb="FF000000"/>
      </right>
      <top style="thin">
        <color rgb="FF000000"/>
      </top>
      <bottom style="thin">
        <color rgb="FF000000"/>
      </bottom>
    </border>
    <border>
      <left/>
      <right/>
      <top/>
      <bottom style="thin">
        <color rgb="FF000000"/>
      </bottom>
    </border>
    <border>
      <left style="thick">
        <color rgb="FF000000"/>
      </left>
      <right style="thick">
        <color rgb="FF000000"/>
      </right>
      <top style="thick">
        <color rgb="FF000000"/>
      </top>
      <bottom style="thick">
        <color rgb="FF000000"/>
      </bottom>
    </border>
    <border>
      <left style="thick">
        <color rgb="FF000000"/>
      </left>
      <right/>
      <top/>
      <bottom/>
    </border>
    <border>
      <left style="thin">
        <color rgb="FF000000"/>
      </left>
      <right/>
      <top style="thin">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top/>
      <bottom/>
    </border>
    <border>
      <right style="thin">
        <color rgb="FF000000"/>
      </right>
      <top/>
      <bottom/>
    </border>
    <border>
      <left/>
      <right style="thin">
        <color rgb="FF000000"/>
      </right>
      <top/>
      <bottom/>
    </border>
    <border>
      <left style="thin">
        <color rgb="FF000000"/>
      </left>
      <top style="thin">
        <color rgb="FF000000"/>
      </top>
      <bottom/>
    </border>
    <border>
      <left style="thin">
        <color rgb="FF000000"/>
      </left>
      <right style="thin">
        <color rgb="FF000000"/>
      </right>
      <top style="thin">
        <color rgb="FF000000"/>
      </top>
      <bottom/>
    </border>
    <border>
      <left/>
      <top/>
      <bottom/>
    </border>
    <border>
      <top/>
      <bottom/>
    </border>
    <border>
      <left/>
      <right/>
      <top/>
      <bottom style="thick">
        <color rgb="FF000000"/>
      </bottom>
    </border>
    <border>
      <left/>
      <right style="thin">
        <color rgb="FF000000"/>
      </right>
      <top/>
      <bottom style="thin">
        <color rgb="FF000000"/>
      </bottom>
    </border>
    <border>
      <left style="thin">
        <color rgb="FF000000"/>
      </left>
      <right style="thick">
        <color rgb="FF000000"/>
      </right>
      <top/>
      <bottom/>
    </border>
    <border>
      <left style="thick">
        <color rgb="FF000000"/>
      </left>
      <right/>
      <top style="thick">
        <color rgb="FF000000"/>
      </top>
      <bottom style="medium">
        <color rgb="FF000000"/>
      </bottom>
    </border>
    <border>
      <left style="thick">
        <color rgb="FF000000"/>
      </left>
      <right style="thick">
        <color rgb="FF000000"/>
      </right>
      <top/>
      <bottom style="thick">
        <color rgb="FF000000"/>
      </bottom>
    </border>
    <border>
      <left/>
      <right style="thin">
        <color rgb="FF000000"/>
      </right>
      <top style="thin">
        <color rgb="FF000000"/>
      </top>
      <bottom/>
    </border>
    <border>
      <right/>
      <top/>
      <bottom/>
    </border>
    <border>
      <left style="medium">
        <color rgb="FF000000"/>
      </left>
      <right style="medium">
        <color rgb="FF000000"/>
      </right>
      <top style="medium">
        <color rgb="FF000000"/>
      </top>
      <bottom style="medium">
        <color rgb="FF000000"/>
      </bottom>
    </border>
    <border>
      <left style="thin">
        <color rgb="FF000000"/>
      </left>
      <right/>
      <top style="medium">
        <color rgb="FF000000"/>
      </top>
      <bottom/>
    </border>
    <border>
      <left/>
      <top style="medium">
        <color rgb="FF000000"/>
      </top>
      <bottom/>
    </border>
    <border>
      <right style="medium">
        <color rgb="FF000000"/>
      </right>
      <top style="medium">
        <color rgb="FF000000"/>
      </top>
      <bottom/>
    </border>
    <border>
      <left style="thin">
        <color rgb="FF000000"/>
      </left>
      <right/>
      <top/>
      <bottom style="medium">
        <color rgb="FF000000"/>
      </bottom>
    </border>
    <border>
      <left/>
      <right/>
      <top/>
      <bottom style="medium">
        <color rgb="FF000000"/>
      </bottom>
    </border>
    <border>
      <left/>
      <right style="medium">
        <color rgb="FF000000"/>
      </right>
      <top/>
      <bottom style="medium">
        <color rgb="FF000000"/>
      </bottom>
    </border>
    <border>
      <left/>
      <right/>
      <top style="medium">
        <color rgb="FF000000"/>
      </top>
      <bottom/>
    </border>
    <border>
      <left/>
      <right style="medium">
        <color rgb="FF000000"/>
      </right>
      <top style="medium">
        <color rgb="FF000000"/>
      </top>
      <bottom/>
    </border>
    <border>
      <left/>
      <right style="medium">
        <color rgb="FF000000"/>
      </right>
      <top/>
      <bottom/>
    </border>
    <border>
      <left style="thin">
        <color rgb="FF000000"/>
      </left>
      <top/>
      <bottom style="thin">
        <color rgb="FF000000"/>
      </bottom>
    </border>
    <border>
      <top/>
      <bottom style="thin">
        <color rgb="FF000000"/>
      </bottom>
    </border>
    <border>
      <right/>
      <top/>
      <bottom style="thin">
        <color rgb="FF000000"/>
      </bottom>
    </border>
  </borders>
  <cellStyleXfs count="1">
    <xf borderId="0" fillId="0" fontId="0" numFmtId="0" applyAlignment="1" applyFont="1"/>
  </cellStyleXfs>
  <cellXfs count="193">
    <xf borderId="0" fillId="0" fontId="0" numFmtId="0" xfId="0" applyAlignment="1" applyFont="1">
      <alignment readingOrder="0" shrinkToFit="0" vertical="bottom" wrapText="0"/>
    </xf>
    <xf borderId="1" fillId="2" fontId="1" numFmtId="0" xfId="0" applyBorder="1" applyFill="1" applyFont="1"/>
    <xf borderId="2" fillId="2" fontId="2" numFmtId="0" xfId="0" applyBorder="1" applyFont="1"/>
    <xf borderId="2" fillId="2" fontId="1" numFmtId="0" xfId="0" applyBorder="1" applyFont="1"/>
    <xf borderId="3" fillId="2" fontId="2" numFmtId="0" xfId="0" applyBorder="1" applyFont="1"/>
    <xf borderId="4" fillId="0" fontId="3" numFmtId="0" xfId="0" applyBorder="1" applyFont="1"/>
    <xf borderId="5" fillId="0" fontId="3" numFmtId="0" xfId="0" applyBorder="1" applyFont="1"/>
    <xf borderId="2" fillId="2" fontId="4" numFmtId="0" xfId="0" applyBorder="1" applyFont="1"/>
    <xf borderId="6" fillId="3" fontId="5" numFmtId="0" xfId="0" applyBorder="1" applyFill="1" applyFont="1"/>
    <xf borderId="7" fillId="3" fontId="5" numFmtId="0" xfId="0" applyAlignment="1" applyBorder="1" applyFont="1">
      <alignment horizontal="center"/>
    </xf>
    <xf borderId="6" fillId="3" fontId="2" numFmtId="0" xfId="0" applyBorder="1" applyFont="1"/>
    <xf borderId="0" fillId="0" fontId="2" numFmtId="0" xfId="0" applyFont="1"/>
    <xf borderId="8" fillId="4" fontId="6" numFmtId="0" xfId="0" applyBorder="1" applyFill="1" applyFont="1"/>
    <xf borderId="9" fillId="5" fontId="0" numFmtId="0" xfId="0" applyAlignment="1" applyBorder="1" applyFill="1" applyFont="1">
      <alignment readingOrder="0" shrinkToFit="0" wrapText="1"/>
    </xf>
    <xf borderId="10" fillId="0" fontId="3" numFmtId="0" xfId="0" applyBorder="1" applyFont="1"/>
    <xf borderId="11" fillId="0" fontId="3" numFmtId="0" xfId="0" applyBorder="1" applyFont="1"/>
    <xf borderId="7" fillId="4" fontId="7" numFmtId="0" xfId="0" applyBorder="1" applyFont="1"/>
    <xf borderId="7" fillId="4" fontId="6" numFmtId="0" xfId="0" applyBorder="1" applyFont="1"/>
    <xf borderId="7" fillId="6" fontId="7" numFmtId="164" xfId="0" applyAlignment="1" applyBorder="1" applyFill="1" applyFont="1" applyNumberFormat="1">
      <alignment readingOrder="0"/>
    </xf>
    <xf borderId="7" fillId="4" fontId="8" numFmtId="0" xfId="0" applyBorder="1" applyFont="1"/>
    <xf borderId="7" fillId="0" fontId="6" numFmtId="164" xfId="0" applyBorder="1" applyFont="1" applyNumberFormat="1"/>
    <xf borderId="6" fillId="4" fontId="6" numFmtId="0" xfId="0" applyBorder="1" applyFont="1"/>
    <xf borderId="7" fillId="7" fontId="8" numFmtId="0" xfId="0" applyAlignment="1" applyBorder="1" applyFill="1" applyFont="1">
      <alignment horizontal="center"/>
    </xf>
    <xf borderId="7" fillId="5" fontId="7" numFmtId="0" xfId="0" applyAlignment="1" applyBorder="1" applyFont="1">
      <alignment horizontal="center"/>
    </xf>
    <xf borderId="7" fillId="5" fontId="9" numFmtId="9" xfId="0" applyAlignment="1" applyBorder="1" applyFont="1" applyNumberFormat="1">
      <alignment horizontal="center"/>
    </xf>
    <xf borderId="0" fillId="0" fontId="6" numFmtId="0" xfId="0" applyFont="1"/>
    <xf borderId="8" fillId="4" fontId="8" numFmtId="0" xfId="0" applyBorder="1" applyFont="1"/>
    <xf borderId="12" fillId="5" fontId="8" numFmtId="0" xfId="0" applyAlignment="1" applyBorder="1" applyFont="1">
      <alignment horizontal="center"/>
    </xf>
    <xf borderId="6" fillId="8" fontId="8" numFmtId="0" xfId="0" applyBorder="1" applyFill="1" applyFont="1"/>
    <xf borderId="6" fillId="5" fontId="6" numFmtId="0" xfId="0" applyAlignment="1" applyBorder="1" applyFont="1">
      <alignment horizontal="center"/>
    </xf>
    <xf borderId="7" fillId="5" fontId="10" numFmtId="0" xfId="0" applyAlignment="1" applyBorder="1" applyFont="1">
      <alignment horizontal="center"/>
    </xf>
    <xf borderId="8" fillId="5" fontId="8" numFmtId="0" xfId="0" applyAlignment="1" applyBorder="1" applyFont="1">
      <alignment horizontal="center"/>
    </xf>
    <xf borderId="7" fillId="6" fontId="7" numFmtId="164" xfId="0" applyBorder="1" applyFont="1" applyNumberFormat="1"/>
    <xf borderId="6" fillId="5" fontId="11" numFmtId="0" xfId="0" applyAlignment="1" applyBorder="1" applyFont="1">
      <alignment horizontal="left"/>
    </xf>
    <xf borderId="13" fillId="5" fontId="7" numFmtId="0" xfId="0" applyAlignment="1" applyBorder="1" applyFont="1">
      <alignment horizontal="left"/>
    </xf>
    <xf borderId="14" fillId="5" fontId="7" numFmtId="0" xfId="0" applyAlignment="1" applyBorder="1" applyFont="1">
      <alignment horizontal="left"/>
    </xf>
    <xf borderId="15" fillId="4" fontId="6" numFmtId="0" xfId="0" applyBorder="1" applyFont="1"/>
    <xf borderId="7" fillId="5" fontId="7" numFmtId="0" xfId="0" applyAlignment="1" applyBorder="1" applyFont="1">
      <alignment readingOrder="0"/>
    </xf>
    <xf borderId="6" fillId="9" fontId="12" numFmtId="165" xfId="0" applyBorder="1" applyFill="1" applyFont="1" applyNumberFormat="1"/>
    <xf borderId="6" fillId="5" fontId="11" numFmtId="165" xfId="0" applyAlignment="1" applyBorder="1" applyFont="1" applyNumberFormat="1">
      <alignment horizontal="left"/>
    </xf>
    <xf borderId="14" fillId="5" fontId="7" numFmtId="165" xfId="0" applyAlignment="1" applyBorder="1" applyFont="1" applyNumberFormat="1">
      <alignment horizontal="left"/>
    </xf>
    <xf borderId="15" fillId="4" fontId="8" numFmtId="0" xfId="0" applyBorder="1" applyFont="1"/>
    <xf borderId="7" fillId="9" fontId="6" numFmtId="164" xfId="0" applyBorder="1" applyFont="1" applyNumberFormat="1"/>
    <xf borderId="7" fillId="7" fontId="8" numFmtId="0" xfId="0" applyBorder="1" applyFont="1"/>
    <xf borderId="7" fillId="5" fontId="11" numFmtId="0" xfId="0" applyAlignment="1" applyBorder="1" applyFont="1">
      <alignment horizontal="center"/>
    </xf>
    <xf borderId="6" fillId="7" fontId="6" numFmtId="0" xfId="0" applyAlignment="1" applyBorder="1" applyFont="1">
      <alignment horizontal="center"/>
    </xf>
    <xf borderId="6" fillId="7" fontId="8" numFmtId="0" xfId="0" applyAlignment="1" applyBorder="1" applyFont="1">
      <alignment horizontal="center"/>
    </xf>
    <xf borderId="6" fillId="5" fontId="13" numFmtId="0" xfId="0" applyAlignment="1" applyBorder="1" applyFont="1">
      <alignment vertical="center"/>
    </xf>
    <xf borderId="6" fillId="5" fontId="6" numFmtId="0" xfId="0" applyBorder="1" applyFont="1"/>
    <xf borderId="6" fillId="5" fontId="7" numFmtId="0" xfId="0" applyBorder="1" applyFont="1"/>
    <xf borderId="8" fillId="4" fontId="14" numFmtId="0" xfId="0" applyBorder="1" applyFont="1"/>
    <xf borderId="6" fillId="4" fontId="8" numFmtId="0" xfId="0" applyBorder="1" applyFont="1"/>
    <xf borderId="16" fillId="4" fontId="6" numFmtId="164" xfId="0" applyBorder="1" applyFont="1" applyNumberFormat="1"/>
    <xf borderId="6" fillId="4" fontId="6" numFmtId="164" xfId="0" applyBorder="1" applyFont="1" applyNumberFormat="1"/>
    <xf borderId="7" fillId="5" fontId="7" numFmtId="165" xfId="0" applyAlignment="1" applyBorder="1" applyFont="1" applyNumberFormat="1">
      <alignment horizontal="center"/>
    </xf>
    <xf borderId="7" fillId="5" fontId="6" numFmtId="164" xfId="0" applyBorder="1" applyFont="1" applyNumberFormat="1"/>
    <xf borderId="6" fillId="4" fontId="6" numFmtId="0" xfId="0" applyAlignment="1" applyBorder="1" applyFont="1">
      <alignment horizontal="right"/>
    </xf>
    <xf borderId="7" fillId="5" fontId="6" numFmtId="0" xfId="0" applyBorder="1" applyFont="1"/>
    <xf borderId="6" fillId="4" fontId="8" numFmtId="0" xfId="0" applyAlignment="1" applyBorder="1" applyFont="1">
      <alignment horizontal="right"/>
    </xf>
    <xf borderId="7" fillId="5" fontId="8" numFmtId="0" xfId="0" applyAlignment="1" applyBorder="1" applyFont="1">
      <alignment horizontal="center"/>
    </xf>
    <xf borderId="6" fillId="4" fontId="6" numFmtId="0" xfId="0" applyAlignment="1" applyBorder="1" applyFont="1">
      <alignment horizontal="center"/>
    </xf>
    <xf borderId="7" fillId="5" fontId="6" numFmtId="165" xfId="0" applyAlignment="1" applyBorder="1" applyFont="1" applyNumberFormat="1">
      <alignment horizontal="center"/>
    </xf>
    <xf borderId="7" fillId="5" fontId="15" numFmtId="0" xfId="0" applyAlignment="1" applyBorder="1" applyFont="1">
      <alignment horizontal="center"/>
    </xf>
    <xf borderId="6" fillId="7" fontId="14" numFmtId="0" xfId="0" applyAlignment="1" applyBorder="1" applyFont="1">
      <alignment horizontal="center"/>
    </xf>
    <xf borderId="6" fillId="7" fontId="10" numFmtId="166" xfId="0" applyAlignment="1" applyBorder="1" applyFont="1" applyNumberFormat="1">
      <alignment horizontal="center"/>
    </xf>
    <xf borderId="6" fillId="10" fontId="10" numFmtId="166" xfId="0" applyAlignment="1" applyBorder="1" applyFill="1" applyFont="1" applyNumberFormat="1">
      <alignment horizontal="center"/>
    </xf>
    <xf borderId="8" fillId="11" fontId="6" numFmtId="0" xfId="0" applyBorder="1" applyFill="1" applyFont="1"/>
    <xf borderId="6" fillId="11" fontId="6" numFmtId="0" xfId="0" applyBorder="1" applyFont="1"/>
    <xf borderId="7" fillId="7" fontId="16" numFmtId="0" xfId="0" applyAlignment="1" applyBorder="1" applyFont="1">
      <alignment horizontal="center"/>
    </xf>
    <xf borderId="7" fillId="7" fontId="10" numFmtId="166" xfId="0" applyAlignment="1" applyBorder="1" applyFont="1" applyNumberFormat="1">
      <alignment horizontal="center"/>
    </xf>
    <xf borderId="6" fillId="4" fontId="14" numFmtId="0" xfId="0" applyBorder="1" applyFont="1"/>
    <xf borderId="6" fillId="4" fontId="14" numFmtId="0" xfId="0" applyAlignment="1" applyBorder="1" applyFont="1">
      <alignment horizontal="center"/>
    </xf>
    <xf borderId="7" fillId="5" fontId="7" numFmtId="0" xfId="0" applyAlignment="1" applyBorder="1" applyFont="1">
      <alignment horizontal="center" readingOrder="0"/>
    </xf>
    <xf borderId="6" fillId="4" fontId="17" numFmtId="0" xfId="0" applyBorder="1" applyFont="1"/>
    <xf borderId="17" fillId="5" fontId="6" numFmtId="0" xfId="0" applyAlignment="1" applyBorder="1" applyFont="1">
      <alignment horizontal="center"/>
    </xf>
    <xf borderId="18" fillId="4" fontId="14" numFmtId="0" xfId="0" applyAlignment="1" applyBorder="1" applyFont="1">
      <alignment horizontal="center"/>
    </xf>
    <xf borderId="7" fillId="7" fontId="14" numFmtId="0" xfId="0" applyAlignment="1" applyBorder="1" applyFont="1">
      <alignment horizontal="center"/>
    </xf>
    <xf borderId="7" fillId="7" fontId="9" numFmtId="166" xfId="0" applyAlignment="1" applyBorder="1" applyFont="1" applyNumberFormat="1">
      <alignment horizontal="center"/>
    </xf>
    <xf borderId="6" fillId="7" fontId="6" numFmtId="0" xfId="0" applyBorder="1" applyFont="1"/>
    <xf borderId="19" fillId="4" fontId="7" numFmtId="0" xfId="0" applyBorder="1" applyFont="1"/>
    <xf borderId="13" fillId="4" fontId="6" numFmtId="0" xfId="0" applyAlignment="1" applyBorder="1" applyFont="1">
      <alignment horizontal="center"/>
    </xf>
    <xf borderId="13" fillId="4" fontId="6" numFmtId="0" xfId="0" applyBorder="1" applyFont="1"/>
    <xf borderId="13" fillId="4" fontId="8" numFmtId="0" xfId="0" applyBorder="1" applyFont="1"/>
    <xf borderId="20" fillId="5" fontId="7" numFmtId="164" xfId="0" applyAlignment="1" applyBorder="1" applyFont="1" applyNumberFormat="1">
      <alignment readingOrder="0"/>
    </xf>
    <xf borderId="21" fillId="4" fontId="6" numFmtId="10" xfId="0" applyAlignment="1" applyBorder="1" applyFont="1" applyNumberFormat="1">
      <alignment horizontal="center"/>
    </xf>
    <xf borderId="22" fillId="0" fontId="3" numFmtId="0" xfId="0" applyBorder="1" applyFont="1"/>
    <xf borderId="7" fillId="7" fontId="6" numFmtId="167" xfId="0" applyAlignment="1" applyBorder="1" applyFont="1" applyNumberFormat="1">
      <alignment horizontal="center"/>
    </xf>
    <xf borderId="7" fillId="6" fontId="7" numFmtId="0" xfId="0" applyAlignment="1" applyBorder="1" applyFont="1">
      <alignment horizontal="center" readingOrder="0"/>
    </xf>
    <xf borderId="7" fillId="5" fontId="7" numFmtId="168" xfId="0" applyAlignment="1" applyBorder="1" applyFont="1" applyNumberFormat="1">
      <alignment readingOrder="0"/>
    </xf>
    <xf borderId="7" fillId="0" fontId="6" numFmtId="168" xfId="0" applyBorder="1" applyFont="1" applyNumberFormat="1"/>
    <xf borderId="7" fillId="5" fontId="7" numFmtId="164" xfId="0" applyAlignment="1" applyBorder="1" applyFont="1" applyNumberFormat="1">
      <alignment readingOrder="0"/>
    </xf>
    <xf borderId="7" fillId="7" fontId="8" numFmtId="16" xfId="0" applyAlignment="1" applyBorder="1" applyFont="1" applyNumberFormat="1">
      <alignment horizontal="center"/>
    </xf>
    <xf borderId="7" fillId="5" fontId="0" numFmtId="164" xfId="0" applyAlignment="1" applyBorder="1" applyFont="1" applyNumberFormat="1">
      <alignment readingOrder="0"/>
    </xf>
    <xf borderId="7" fillId="5" fontId="6" numFmtId="0" xfId="0" applyAlignment="1" applyBorder="1" applyFont="1">
      <alignment horizontal="center"/>
    </xf>
    <xf borderId="7" fillId="6" fontId="6" numFmtId="0" xfId="0" applyAlignment="1" applyBorder="1" applyFont="1">
      <alignment horizontal="center"/>
    </xf>
    <xf borderId="7" fillId="5" fontId="6" numFmtId="168" xfId="0" applyBorder="1" applyFont="1" applyNumberFormat="1"/>
    <xf borderId="7" fillId="5" fontId="7" numFmtId="164" xfId="0" applyBorder="1" applyFont="1" applyNumberFormat="1"/>
    <xf borderId="8" fillId="4" fontId="6" numFmtId="10" xfId="0" applyAlignment="1" applyBorder="1" applyFont="1" applyNumberFormat="1">
      <alignment horizontal="center"/>
    </xf>
    <xf borderId="23" fillId="4" fontId="6" numFmtId="10" xfId="0" applyAlignment="1" applyBorder="1" applyFont="1" applyNumberFormat="1">
      <alignment horizontal="center"/>
    </xf>
    <xf borderId="7" fillId="0" fontId="7" numFmtId="0" xfId="0" applyBorder="1" applyFont="1"/>
    <xf borderId="7" fillId="0" fontId="6" numFmtId="0" xfId="0" applyBorder="1" applyFont="1"/>
    <xf borderId="7" fillId="6" fontId="8" numFmtId="0" xfId="0" applyAlignment="1" applyBorder="1" applyFont="1">
      <alignment horizontal="center"/>
    </xf>
    <xf borderId="7" fillId="12" fontId="6" numFmtId="0" xfId="0" applyBorder="1" applyFill="1" applyFont="1"/>
    <xf borderId="7" fillId="0" fontId="6" numFmtId="0" xfId="0" applyAlignment="1" applyBorder="1" applyFont="1">
      <alignment horizontal="center"/>
    </xf>
    <xf borderId="7" fillId="12" fontId="6" numFmtId="169" xfId="0" applyBorder="1" applyFont="1" applyNumberFormat="1"/>
    <xf borderId="7" fillId="5" fontId="6" numFmtId="164" xfId="0" applyAlignment="1" applyBorder="1" applyFont="1" applyNumberFormat="1">
      <alignment readingOrder="0"/>
    </xf>
    <xf borderId="24" fillId="11" fontId="18" numFmtId="0" xfId="0" applyBorder="1" applyFont="1"/>
    <xf borderId="6" fillId="4" fontId="6" numFmtId="169" xfId="0" applyBorder="1" applyFont="1" applyNumberFormat="1"/>
    <xf borderId="7" fillId="9" fontId="6" numFmtId="168" xfId="0" applyBorder="1" applyFont="1" applyNumberFormat="1"/>
    <xf borderId="25" fillId="9" fontId="6" numFmtId="168" xfId="0" applyBorder="1" applyFont="1" applyNumberFormat="1"/>
    <xf borderId="26" fillId="4" fontId="6" numFmtId="0" xfId="0" applyAlignment="1" applyBorder="1" applyFont="1">
      <alignment horizontal="right"/>
    </xf>
    <xf borderId="27" fillId="0" fontId="3" numFmtId="0" xfId="0" applyBorder="1" applyFont="1"/>
    <xf borderId="7" fillId="13" fontId="6" numFmtId="168" xfId="0" applyAlignment="1" applyBorder="1" applyFill="1" applyFont="1" applyNumberFormat="1">
      <alignment readingOrder="0"/>
    </xf>
    <xf borderId="7" fillId="14" fontId="19" numFmtId="0" xfId="0" applyBorder="1" applyFill="1" applyFont="1"/>
    <xf borderId="28" fillId="4" fontId="6" numFmtId="0" xfId="0" applyBorder="1" applyFont="1"/>
    <xf borderId="29" fillId="4" fontId="6" numFmtId="169" xfId="0" applyBorder="1" applyFont="1" applyNumberFormat="1"/>
    <xf borderId="7" fillId="14" fontId="6" numFmtId="168" xfId="0" applyBorder="1" applyFont="1" applyNumberFormat="1"/>
    <xf borderId="30" fillId="4" fontId="8" numFmtId="0" xfId="0" applyBorder="1" applyFont="1"/>
    <xf borderId="31" fillId="5" fontId="7" numFmtId="9" xfId="0" applyAlignment="1" applyBorder="1" applyFont="1" applyNumberFormat="1">
      <alignment readingOrder="0"/>
    </xf>
    <xf borderId="32" fillId="5" fontId="6" numFmtId="10" xfId="0" applyBorder="1" applyFont="1" applyNumberFormat="1"/>
    <xf borderId="33" fillId="4" fontId="6" numFmtId="169" xfId="0" applyBorder="1" applyFont="1" applyNumberFormat="1"/>
    <xf borderId="7" fillId="15" fontId="6" numFmtId="168" xfId="0" applyBorder="1" applyFill="1" applyFont="1" applyNumberFormat="1"/>
    <xf borderId="26" fillId="16" fontId="20" numFmtId="0" xfId="0" applyBorder="1" applyFill="1" applyFont="1"/>
    <xf borderId="7" fillId="4" fontId="6" numFmtId="10" xfId="0" applyBorder="1" applyFont="1" applyNumberFormat="1"/>
    <xf borderId="25" fillId="4" fontId="6" numFmtId="10" xfId="0" applyBorder="1" applyFont="1" applyNumberFormat="1"/>
    <xf borderId="7" fillId="4" fontId="14" numFmtId="164" xfId="0" applyBorder="1" applyFont="1" applyNumberFormat="1"/>
    <xf borderId="23" fillId="4" fontId="6" numFmtId="0" xfId="0" applyBorder="1" applyFont="1"/>
    <xf borderId="34" fillId="0" fontId="3" numFmtId="0" xfId="0" applyBorder="1" applyFont="1"/>
    <xf borderId="35" fillId="17" fontId="6" numFmtId="10" xfId="0" applyBorder="1" applyFill="1" applyFont="1" applyNumberFormat="1"/>
    <xf borderId="6" fillId="4" fontId="14" numFmtId="10" xfId="0" applyBorder="1" applyFont="1" applyNumberFormat="1"/>
    <xf borderId="0" fillId="0" fontId="7" numFmtId="0" xfId="0" applyAlignment="1" applyFont="1">
      <alignment readingOrder="0"/>
    </xf>
    <xf borderId="23" fillId="11" fontId="6" numFmtId="0" xfId="0" applyBorder="1" applyFont="1"/>
    <xf borderId="7" fillId="13" fontId="7" numFmtId="164" xfId="0" applyAlignment="1" applyBorder="1" applyFont="1" applyNumberFormat="1">
      <alignment readingOrder="0"/>
    </xf>
    <xf borderId="6" fillId="4" fontId="21" numFmtId="0" xfId="0" applyBorder="1" applyFont="1"/>
    <xf borderId="17" fillId="5" fontId="7" numFmtId="168" xfId="0" applyAlignment="1" applyBorder="1" applyFont="1" applyNumberFormat="1">
      <alignment readingOrder="0"/>
    </xf>
    <xf borderId="18" fillId="4" fontId="6" numFmtId="0" xfId="0" applyBorder="1" applyFont="1"/>
    <xf borderId="0" fillId="0" fontId="6" numFmtId="170" xfId="0" applyFont="1" applyNumberFormat="1"/>
    <xf borderId="8" fillId="4" fontId="7" numFmtId="0" xfId="0" applyAlignment="1" applyBorder="1" applyFont="1">
      <alignment readingOrder="0"/>
    </xf>
    <xf borderId="7" fillId="13" fontId="7" numFmtId="10" xfId="0" applyAlignment="1" applyBorder="1" applyFont="1" applyNumberFormat="1">
      <alignment horizontal="right" readingOrder="0"/>
    </xf>
    <xf borderId="7" fillId="13" fontId="6" numFmtId="0" xfId="0" applyAlignment="1" applyBorder="1" applyFont="1">
      <alignment horizontal="center" readingOrder="0"/>
    </xf>
    <xf borderId="7" fillId="4" fontId="17" numFmtId="164" xfId="0" applyBorder="1" applyFont="1" applyNumberFormat="1"/>
    <xf borderId="8" fillId="4" fontId="7" numFmtId="0" xfId="0" applyBorder="1" applyFont="1"/>
    <xf borderId="7" fillId="13" fontId="7" numFmtId="164" xfId="0" applyBorder="1" applyFont="1" applyNumberFormat="1"/>
    <xf borderId="7" fillId="13" fontId="7" numFmtId="10" xfId="0" applyAlignment="1" applyBorder="1" applyFont="1" applyNumberFormat="1">
      <alignment horizontal="right"/>
    </xf>
    <xf borderId="7" fillId="13" fontId="6" numFmtId="0" xfId="0" applyAlignment="1" applyBorder="1" applyFont="1">
      <alignment horizontal="center"/>
    </xf>
    <xf borderId="6" fillId="4" fontId="6" numFmtId="171" xfId="0" applyBorder="1" applyFont="1" applyNumberFormat="1"/>
    <xf borderId="8" fillId="4" fontId="6" numFmtId="0" xfId="0" applyAlignment="1" applyBorder="1" applyFont="1">
      <alignment horizontal="right"/>
    </xf>
    <xf borderId="7" fillId="4" fontId="6" numFmtId="164" xfId="0" applyBorder="1" applyFont="1" applyNumberFormat="1"/>
    <xf borderId="6" fillId="4" fontId="22" numFmtId="0" xfId="0" applyBorder="1" applyFont="1"/>
    <xf borderId="6" fillId="4" fontId="23" numFmtId="0" xfId="0" applyBorder="1" applyFont="1"/>
    <xf borderId="21" fillId="4" fontId="24" numFmtId="0" xfId="0" applyBorder="1" applyFont="1"/>
    <xf borderId="7" fillId="4" fontId="21" numFmtId="164" xfId="0" applyBorder="1" applyFont="1" applyNumberFormat="1"/>
    <xf borderId="21" fillId="4" fontId="8" numFmtId="0" xfId="0" applyAlignment="1" applyBorder="1" applyFont="1">
      <alignment horizontal="right"/>
    </xf>
    <xf borderId="6" fillId="4" fontId="8" numFmtId="164" xfId="0" applyBorder="1" applyFont="1" applyNumberFormat="1"/>
    <xf borderId="7" fillId="4" fontId="6" numFmtId="2" xfId="0" applyBorder="1" applyFont="1" applyNumberFormat="1"/>
    <xf borderId="0" fillId="0" fontId="8" numFmtId="0" xfId="0" applyFont="1"/>
    <xf borderId="26" fillId="4" fontId="25" numFmtId="0" xfId="0" applyAlignment="1" applyBorder="1" applyFont="1">
      <alignment horizontal="center"/>
    </xf>
    <xf borderId="0" fillId="0" fontId="26" numFmtId="0" xfId="0" applyFont="1"/>
    <xf borderId="7" fillId="9" fontId="14" numFmtId="164" xfId="0" applyBorder="1" applyFont="1" applyNumberFormat="1"/>
    <xf borderId="26" fillId="4" fontId="6" numFmtId="0" xfId="0" applyAlignment="1" applyBorder="1" applyFont="1">
      <alignment horizontal="left"/>
    </xf>
    <xf borderId="7" fillId="9" fontId="17" numFmtId="164" xfId="0" applyBorder="1" applyFont="1" applyNumberFormat="1"/>
    <xf borderId="26" fillId="4" fontId="7" numFmtId="0" xfId="0" applyAlignment="1" applyBorder="1" applyFont="1">
      <alignment horizontal="left"/>
    </xf>
    <xf borderId="7" fillId="18" fontId="6" numFmtId="164" xfId="0" applyBorder="1" applyFill="1" applyFont="1" applyNumberFormat="1"/>
    <xf borderId="7" fillId="18" fontId="14" numFmtId="164" xfId="0" applyBorder="1" applyFont="1" applyNumberFormat="1"/>
    <xf borderId="7" fillId="19" fontId="6" numFmtId="10" xfId="0" applyBorder="1" applyFill="1" applyFont="1" applyNumberFormat="1"/>
    <xf borderId="6" fillId="4" fontId="6" numFmtId="1" xfId="0" applyBorder="1" applyFont="1" applyNumberFormat="1"/>
    <xf borderId="36" fillId="12" fontId="14" numFmtId="0" xfId="0" applyBorder="1" applyFont="1"/>
    <xf borderId="7" fillId="5" fontId="7" numFmtId="10" xfId="0" applyAlignment="1" applyBorder="1" applyFont="1" applyNumberFormat="1">
      <alignment readingOrder="0"/>
    </xf>
    <xf borderId="6" fillId="20" fontId="6" numFmtId="0" xfId="0" applyBorder="1" applyFill="1" applyFont="1"/>
    <xf borderId="37" fillId="12" fontId="27" numFmtId="0" xfId="0" applyBorder="1" applyFont="1"/>
    <xf borderId="38" fillId="0" fontId="3" numFmtId="0" xfId="0" applyBorder="1" applyFont="1"/>
    <xf borderId="39" fillId="12" fontId="8" numFmtId="0" xfId="0" applyBorder="1" applyFont="1"/>
    <xf borderId="40" fillId="20" fontId="6" numFmtId="0" xfId="0" applyBorder="1" applyFont="1"/>
    <xf borderId="35" fillId="15" fontId="6" numFmtId="164" xfId="0" applyBorder="1" applyFont="1" applyNumberFormat="1"/>
    <xf borderId="41" fillId="20" fontId="6" numFmtId="0" xfId="0" applyBorder="1" applyFont="1"/>
    <xf borderId="36" fillId="21" fontId="20" numFmtId="0" xfId="0" applyBorder="1" applyFill="1" applyFont="1"/>
    <xf borderId="42" fillId="21" fontId="6" numFmtId="0" xfId="0" applyBorder="1" applyFont="1"/>
    <xf borderId="43" fillId="21" fontId="27" numFmtId="0" xfId="0" applyBorder="1" applyFont="1"/>
    <xf borderId="8" fillId="21" fontId="8" numFmtId="0" xfId="0" applyAlignment="1" applyBorder="1" applyFont="1">
      <alignment horizontal="right"/>
    </xf>
    <xf borderId="35" fillId="22" fontId="6" numFmtId="164" xfId="0" applyBorder="1" applyFill="1" applyFont="1" applyNumberFormat="1"/>
    <xf borderId="6" fillId="21" fontId="8" numFmtId="0" xfId="0" applyAlignment="1" applyBorder="1" applyFont="1">
      <alignment horizontal="right"/>
    </xf>
    <xf borderId="44" fillId="21" fontId="6" numFmtId="0" xfId="0" applyBorder="1" applyFont="1"/>
    <xf borderId="39" fillId="21" fontId="28" numFmtId="0" xfId="0" applyBorder="1" applyFont="1"/>
    <xf borderId="40" fillId="21" fontId="6" numFmtId="0" xfId="0" applyBorder="1" applyFont="1"/>
    <xf borderId="40" fillId="21" fontId="28" numFmtId="0" xfId="0" applyBorder="1" applyFont="1"/>
    <xf borderId="41" fillId="21" fontId="29" numFmtId="0" xfId="0" applyBorder="1" applyFont="1"/>
    <xf borderId="45" fillId="11" fontId="8" numFmtId="0" xfId="0" applyAlignment="1" applyBorder="1" applyFont="1">
      <alignment readingOrder="0"/>
    </xf>
    <xf borderId="46" fillId="0" fontId="3" numFmtId="0" xfId="0" applyBorder="1" applyFont="1"/>
    <xf borderId="47" fillId="0" fontId="3" numFmtId="0" xfId="0" applyBorder="1" applyFont="1"/>
    <xf borderId="29" fillId="11" fontId="6" numFmtId="0" xfId="0" applyBorder="1" applyFont="1"/>
    <xf borderId="0" fillId="0" fontId="9" numFmtId="0" xfId="0" applyFont="1"/>
    <xf borderId="0" fillId="0" fontId="10" numFmtId="0" xfId="0" applyFont="1"/>
    <xf borderId="0" fillId="0" fontId="3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19</xdr:row>
      <xdr:rowOff>9525</xdr:rowOff>
    </xdr:from>
    <xdr:ext cx="2114550" cy="352425"/>
    <xdr:sp>
      <xdr:nvSpPr>
        <xdr:cNvPr id="3" name="Shape 3"/>
        <xdr:cNvSpPr/>
      </xdr:nvSpPr>
      <xdr:spPr>
        <a:xfrm>
          <a:off x="4293488" y="3608550"/>
          <a:ext cx="2105025" cy="342900"/>
        </a:xfrm>
        <a:prstGeom prst="roundRect">
          <a:avLst>
            <a:gd fmla="val 16667" name="adj"/>
          </a:avLst>
        </a:prstGeom>
        <a:gradFill>
          <a:gsLst>
            <a:gs pos="0">
              <a:srgbClr val="70A5DA"/>
            </a:gs>
            <a:gs pos="50000">
              <a:srgbClr val="539BDB"/>
            </a:gs>
            <a:gs pos="100000">
              <a:srgbClr val="4288C8"/>
            </a:gs>
          </a:gsLst>
          <a:lin ang="5400000" scaled="0"/>
        </a:gradFill>
        <a:ln>
          <a:noFill/>
        </a:ln>
      </xdr:spPr>
      <xdr:txBody>
        <a:bodyPr anchorCtr="0" anchor="t" bIns="45700" lIns="91425" spcFirstLastPara="1" rIns="91425" wrap="square" tIns="45700">
          <a:noAutofit/>
        </a:bodyPr>
        <a:lstStyle/>
        <a:p>
          <a:pPr indent="0" lvl="0" marL="0" rtl="0" algn="ctr">
            <a:spcBef>
              <a:spcPts val="0"/>
            </a:spcBef>
            <a:spcAft>
              <a:spcPts val="0"/>
            </a:spcAft>
            <a:buClr>
              <a:srgbClr val="FFD966"/>
            </a:buClr>
            <a:buSzPts val="1600"/>
            <a:buFont typeface="Calibri"/>
            <a:buNone/>
          </a:pPr>
          <a:r>
            <a:rPr b="1" lang="en-US" sz="1600">
              <a:solidFill>
                <a:srgbClr val="FFD966"/>
              </a:solidFill>
              <a:latin typeface="Calibri"/>
              <a:ea typeface="Calibri"/>
              <a:cs typeface="Calibri"/>
              <a:sym typeface="Calibri"/>
            </a:rPr>
            <a:t>Generate Offers</a:t>
          </a:r>
          <a:endParaRPr b="1" sz="1600">
            <a:solidFill>
              <a:srgbClr val="FFD966"/>
            </a:solidFill>
          </a:endParaRPr>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zillow.com/" TargetMode="External"/><Relationship Id="rId3" Type="http://schemas.openxmlformats.org/officeDocument/2006/relationships/hyperlink" Target="http://www.trulia.com/" TargetMode="External"/><Relationship Id="rId4" Type="http://schemas.openxmlformats.org/officeDocument/2006/relationships/hyperlink" Target="http://www.redfin.com/"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http://www.realtor.com/" TargetMode="External"/><Relationship Id="rId6" Type="http://schemas.openxmlformats.org/officeDocument/2006/relationships/hyperlink" Target="http://www.homesnap.com/" TargetMode="External"/><Relationship Id="rId7" Type="http://schemas.openxmlformats.org/officeDocument/2006/relationships/hyperlink" Target="http://www.rentometer.com/" TargetMode="External"/><Relationship Id="rId8" Type="http://schemas.openxmlformats.org/officeDocument/2006/relationships/hyperlink" Target="http://www.spotcrime.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5.86"/>
    <col customWidth="1" min="2" max="2" width="14.0"/>
    <col customWidth="1" min="3" max="3" width="9.71"/>
    <col customWidth="1" min="4" max="4" width="19.0"/>
    <col customWidth="1" min="5" max="5" width="11.86"/>
    <col customWidth="1" min="6" max="6" width="0.71"/>
    <col customWidth="1" min="7" max="7" width="14.29"/>
    <col customWidth="1" min="8" max="8" width="13.0"/>
    <col customWidth="1" min="9" max="9" width="14.14"/>
    <col customWidth="1" min="10" max="10" width="6.29"/>
    <col customWidth="1" min="11" max="11" width="4.43"/>
    <col customWidth="1" min="12" max="12" width="14.0"/>
    <col customWidth="1" min="13" max="13" width="31.29"/>
    <col customWidth="1" min="14" max="14" width="9.71"/>
    <col customWidth="1" min="15" max="15" width="12.14"/>
    <col customWidth="1" min="16" max="26" width="8.86"/>
  </cols>
  <sheetData>
    <row r="1" ht="14.25" customHeight="1">
      <c r="A1" s="1" t="s">
        <v>0</v>
      </c>
      <c r="B1" s="2"/>
      <c r="C1" s="3"/>
      <c r="D1" s="4" t="s">
        <v>1</v>
      </c>
      <c r="E1" s="5"/>
      <c r="F1" s="5"/>
      <c r="G1" s="6"/>
      <c r="H1" s="7" t="s">
        <v>2</v>
      </c>
      <c r="I1" s="2"/>
      <c r="J1" s="2"/>
      <c r="K1" s="2"/>
      <c r="L1" s="8" t="s">
        <v>3</v>
      </c>
      <c r="M1" s="9"/>
      <c r="N1" s="10"/>
      <c r="O1" s="10"/>
      <c r="P1" s="11"/>
      <c r="Q1" s="11"/>
      <c r="R1" s="11"/>
      <c r="S1" s="11"/>
      <c r="T1" s="11"/>
      <c r="U1" s="11"/>
      <c r="V1" s="11"/>
      <c r="W1" s="11"/>
      <c r="X1" s="11"/>
      <c r="Y1" s="11"/>
      <c r="Z1" s="11"/>
    </row>
    <row r="2" ht="14.25" customHeight="1">
      <c r="A2" s="12" t="s">
        <v>4</v>
      </c>
      <c r="B2" s="13" t="s">
        <v>5</v>
      </c>
      <c r="C2" s="14"/>
      <c r="D2" s="15"/>
      <c r="E2" s="16" t="s">
        <v>6</v>
      </c>
      <c r="F2" s="17"/>
      <c r="G2" s="18">
        <v>160000.0</v>
      </c>
      <c r="H2" s="19" t="s">
        <v>7</v>
      </c>
      <c r="I2" s="20">
        <f>G2+I42</f>
        <v>260000</v>
      </c>
      <c r="J2" s="21"/>
      <c r="K2" s="21"/>
      <c r="L2" s="22" t="s">
        <v>8</v>
      </c>
      <c r="M2" s="23" t="s">
        <v>9</v>
      </c>
      <c r="N2" s="24">
        <v>0.06</v>
      </c>
      <c r="O2" s="22" t="s">
        <v>10</v>
      </c>
      <c r="P2" s="25"/>
      <c r="Q2" s="25"/>
      <c r="R2" s="25"/>
      <c r="S2" s="25"/>
      <c r="T2" s="25"/>
      <c r="U2" s="25"/>
      <c r="V2" s="25"/>
      <c r="W2" s="25"/>
      <c r="X2" s="25"/>
      <c r="Y2" s="25"/>
      <c r="Z2" s="25"/>
    </row>
    <row r="3" ht="14.25" customHeight="1">
      <c r="A3" s="26" t="s">
        <v>11</v>
      </c>
      <c r="B3" s="27"/>
      <c r="C3" s="28" t="s">
        <v>12</v>
      </c>
      <c r="D3" s="29"/>
      <c r="E3" s="16" t="s">
        <v>13</v>
      </c>
      <c r="F3" s="17"/>
      <c r="G3" s="18">
        <v>160000.0</v>
      </c>
      <c r="H3" s="19" t="s">
        <v>14</v>
      </c>
      <c r="I3" s="20">
        <f>G3+I42</f>
        <v>260000</v>
      </c>
      <c r="J3" s="21"/>
      <c r="K3" s="21"/>
      <c r="L3" s="22" t="s">
        <v>15</v>
      </c>
      <c r="M3" s="23" t="s">
        <v>16</v>
      </c>
      <c r="N3" s="30">
        <v>25.0</v>
      </c>
      <c r="O3" s="22" t="s">
        <v>17</v>
      </c>
      <c r="P3" s="25"/>
      <c r="Q3" s="25"/>
      <c r="R3" s="25"/>
      <c r="S3" s="25"/>
      <c r="T3" s="25"/>
      <c r="U3" s="25"/>
      <c r="V3" s="25"/>
      <c r="W3" s="25"/>
      <c r="X3" s="25"/>
      <c r="Y3" s="25"/>
      <c r="Z3" s="25"/>
    </row>
    <row r="4" ht="14.25" customHeight="1">
      <c r="A4" s="26"/>
      <c r="B4" s="31"/>
      <c r="C4" s="28"/>
      <c r="D4" s="29"/>
      <c r="E4" s="16" t="s">
        <v>18</v>
      </c>
      <c r="F4" s="17"/>
      <c r="G4" s="32"/>
      <c r="H4" s="19"/>
      <c r="I4" s="20"/>
      <c r="J4" s="21"/>
      <c r="K4" s="21"/>
      <c r="L4" s="22"/>
      <c r="M4" s="23"/>
      <c r="N4" s="30"/>
      <c r="O4" s="22"/>
      <c r="P4" s="25"/>
      <c r="Q4" s="25"/>
      <c r="R4" s="25"/>
      <c r="S4" s="25"/>
      <c r="T4" s="25"/>
      <c r="U4" s="25"/>
      <c r="V4" s="25"/>
      <c r="W4" s="25"/>
      <c r="X4" s="25"/>
      <c r="Y4" s="25"/>
      <c r="Z4" s="25"/>
    </row>
    <row r="5" ht="14.25" customHeight="1">
      <c r="A5" s="26" t="s">
        <v>19</v>
      </c>
      <c r="B5" s="33"/>
      <c r="C5" s="34"/>
      <c r="D5" s="35"/>
      <c r="E5" s="36" t="s">
        <v>20</v>
      </c>
      <c r="F5" s="17"/>
      <c r="G5" s="37">
        <v>8.0</v>
      </c>
      <c r="H5" s="17"/>
      <c r="I5" s="17"/>
      <c r="J5" s="21"/>
      <c r="K5" s="21"/>
      <c r="L5" s="22" t="s">
        <v>21</v>
      </c>
      <c r="M5" s="23"/>
      <c r="N5" s="24">
        <v>0.1</v>
      </c>
      <c r="O5" s="22" t="s">
        <v>22</v>
      </c>
      <c r="P5" s="25"/>
      <c r="Q5" s="25"/>
      <c r="R5" s="25"/>
      <c r="S5" s="25"/>
      <c r="T5" s="25"/>
      <c r="U5" s="25"/>
      <c r="V5" s="25"/>
      <c r="W5" s="25"/>
      <c r="X5" s="25"/>
      <c r="Y5" s="25"/>
      <c r="Z5" s="25"/>
    </row>
    <row r="6" ht="14.25" customHeight="1">
      <c r="A6" s="12" t="s">
        <v>23</v>
      </c>
      <c r="B6" s="38"/>
      <c r="C6" s="39"/>
      <c r="D6" s="40"/>
      <c r="E6" s="41" t="s">
        <v>24</v>
      </c>
      <c r="F6" s="17"/>
      <c r="G6" s="42">
        <f>IF(G5=0,"",G2/G5)</f>
        <v>20000</v>
      </c>
      <c r="H6" s="19" t="s">
        <v>25</v>
      </c>
      <c r="I6" s="20">
        <f>IF(G5=0,"",I2/G5)</f>
        <v>32500</v>
      </c>
      <c r="J6" s="21"/>
      <c r="K6" s="21"/>
      <c r="L6" s="43" t="s">
        <v>26</v>
      </c>
      <c r="M6" s="44"/>
      <c r="N6" s="45"/>
      <c r="O6" s="46"/>
      <c r="P6" s="25"/>
      <c r="Q6" s="25"/>
      <c r="R6" s="25"/>
      <c r="S6" s="25"/>
      <c r="T6" s="25"/>
      <c r="U6" s="25"/>
      <c r="V6" s="25"/>
      <c r="W6" s="25"/>
      <c r="X6" s="25"/>
      <c r="Y6" s="25"/>
      <c r="Z6" s="25"/>
    </row>
    <row r="7" ht="14.25" customHeight="1">
      <c r="A7" s="26" t="s">
        <v>27</v>
      </c>
      <c r="B7" s="47"/>
      <c r="C7" s="48"/>
      <c r="D7" s="49"/>
      <c r="E7" s="19" t="s">
        <v>28</v>
      </c>
      <c r="F7" s="17"/>
      <c r="G7" s="42">
        <f>IF(G5=0,"",G3/G5)</f>
        <v>20000</v>
      </c>
      <c r="H7" s="19" t="s">
        <v>29</v>
      </c>
      <c r="I7" s="20">
        <f>IF(G5=0,"",I3/G5)</f>
        <v>32500</v>
      </c>
      <c r="J7" s="21"/>
      <c r="K7" s="21"/>
      <c r="L7" s="43" t="s">
        <v>30</v>
      </c>
      <c r="M7" s="23"/>
      <c r="N7" s="45"/>
      <c r="O7" s="46"/>
      <c r="P7" s="25"/>
      <c r="Q7" s="25"/>
      <c r="R7" s="25"/>
      <c r="S7" s="25"/>
      <c r="T7" s="25"/>
      <c r="U7" s="25"/>
      <c r="V7" s="25"/>
      <c r="W7" s="25"/>
      <c r="X7" s="25"/>
      <c r="Y7" s="25"/>
      <c r="Z7" s="25"/>
    </row>
    <row r="8" ht="14.25" customHeight="1">
      <c r="A8" s="50" t="s">
        <v>31</v>
      </c>
      <c r="B8" s="21"/>
      <c r="C8" s="21"/>
      <c r="D8" s="21"/>
      <c r="E8" s="51"/>
      <c r="F8" s="21"/>
      <c r="G8" s="52"/>
      <c r="H8" s="51"/>
      <c r="I8" s="53"/>
      <c r="J8" s="21"/>
      <c r="K8" s="21"/>
      <c r="L8" s="22" t="s">
        <v>32</v>
      </c>
      <c r="M8" s="54"/>
      <c r="N8" s="45"/>
      <c r="O8" s="46"/>
      <c r="P8" s="21"/>
      <c r="Q8" s="21"/>
      <c r="R8" s="21"/>
      <c r="S8" s="21"/>
      <c r="T8" s="21"/>
      <c r="U8" s="21"/>
      <c r="V8" s="21"/>
      <c r="W8" s="21"/>
      <c r="X8" s="21"/>
      <c r="Y8" s="21"/>
      <c r="Z8" s="21"/>
    </row>
    <row r="9" ht="14.25" customHeight="1">
      <c r="A9" s="12" t="s">
        <v>33</v>
      </c>
      <c r="B9" s="55"/>
      <c r="C9" s="56" t="s">
        <v>34</v>
      </c>
      <c r="D9" s="57"/>
      <c r="E9" s="58" t="s">
        <v>35</v>
      </c>
      <c r="F9" s="21"/>
      <c r="G9" s="55"/>
      <c r="H9" s="21" t="s">
        <v>36</v>
      </c>
      <c r="I9" s="59"/>
      <c r="J9" s="60"/>
      <c r="K9" s="21"/>
      <c r="L9" s="22" t="s">
        <v>37</v>
      </c>
      <c r="M9" s="61"/>
      <c r="N9" s="45"/>
      <c r="O9" s="46"/>
      <c r="P9" s="25"/>
      <c r="Q9" s="25"/>
      <c r="R9" s="25"/>
      <c r="S9" s="25"/>
      <c r="T9" s="25"/>
      <c r="U9" s="25"/>
      <c r="V9" s="25"/>
      <c r="W9" s="25"/>
      <c r="X9" s="25"/>
      <c r="Y9" s="25"/>
      <c r="Z9" s="25"/>
    </row>
    <row r="10" ht="14.25" customHeight="1">
      <c r="A10" s="12" t="s">
        <v>38</v>
      </c>
      <c r="B10" s="55">
        <v>0.0</v>
      </c>
      <c r="C10" s="56" t="s">
        <v>34</v>
      </c>
      <c r="D10" s="57"/>
      <c r="E10" s="56" t="s">
        <v>35</v>
      </c>
      <c r="F10" s="21"/>
      <c r="G10" s="55">
        <v>0.0</v>
      </c>
      <c r="H10" s="21" t="s">
        <v>36</v>
      </c>
      <c r="I10" s="57"/>
      <c r="J10" s="21"/>
      <c r="K10" s="21"/>
      <c r="L10" s="22" t="s">
        <v>39</v>
      </c>
      <c r="M10" s="62"/>
      <c r="N10" s="45"/>
      <c r="O10" s="46"/>
      <c r="P10" s="25"/>
      <c r="Q10" s="25"/>
      <c r="R10" s="25"/>
      <c r="S10" s="25"/>
      <c r="T10" s="25"/>
      <c r="U10" s="25"/>
      <c r="V10" s="25"/>
      <c r="W10" s="25"/>
      <c r="X10" s="25"/>
      <c r="Y10" s="25"/>
      <c r="Z10" s="25"/>
    </row>
    <row r="11" ht="14.25" customHeight="1">
      <c r="A11" s="12"/>
      <c r="B11" s="21"/>
      <c r="C11" s="21"/>
      <c r="D11" s="21"/>
      <c r="E11" s="21"/>
      <c r="F11" s="21"/>
      <c r="G11" s="21"/>
      <c r="H11" s="21"/>
      <c r="I11" s="21"/>
      <c r="J11" s="21"/>
      <c r="K11" s="21"/>
      <c r="L11" s="63"/>
      <c r="M11" s="64"/>
      <c r="N11" s="65"/>
      <c r="O11" s="63"/>
      <c r="P11" s="21"/>
      <c r="Q11" s="21"/>
      <c r="R11" s="21"/>
      <c r="S11" s="21"/>
      <c r="T11" s="21"/>
      <c r="U11" s="21"/>
      <c r="V11" s="21"/>
      <c r="W11" s="21"/>
      <c r="X11" s="21"/>
      <c r="Y11" s="21"/>
      <c r="Z11" s="21"/>
    </row>
    <row r="12" ht="15.75" customHeight="1">
      <c r="A12" s="66"/>
      <c r="B12" s="67"/>
      <c r="C12" s="67"/>
      <c r="D12" s="67"/>
      <c r="E12" s="67"/>
      <c r="F12" s="67"/>
      <c r="G12" s="67"/>
      <c r="H12" s="67"/>
      <c r="I12" s="67"/>
      <c r="J12" s="67"/>
      <c r="K12" s="67"/>
      <c r="L12" s="68" t="s">
        <v>40</v>
      </c>
      <c r="M12" s="69">
        <f>G3</f>
        <v>160000</v>
      </c>
      <c r="N12" s="65"/>
      <c r="O12" s="63"/>
      <c r="P12" s="25"/>
      <c r="Q12" s="25"/>
      <c r="R12" s="25"/>
      <c r="S12" s="25"/>
      <c r="T12" s="25"/>
      <c r="U12" s="25"/>
      <c r="V12" s="25"/>
      <c r="W12" s="25"/>
      <c r="X12" s="25"/>
      <c r="Y12" s="25"/>
      <c r="Z12" s="25"/>
    </row>
    <row r="13" ht="14.25" customHeight="1">
      <c r="A13" s="50" t="s">
        <v>41</v>
      </c>
      <c r="B13" s="21"/>
      <c r="C13" s="21"/>
      <c r="D13" s="21"/>
      <c r="E13" s="21"/>
      <c r="F13" s="67"/>
      <c r="G13" s="70" t="s">
        <v>42</v>
      </c>
      <c r="H13" s="21"/>
      <c r="I13" s="21"/>
      <c r="J13" s="71" t="s">
        <v>43</v>
      </c>
      <c r="K13" s="21"/>
      <c r="L13" s="68" t="s">
        <v>44</v>
      </c>
      <c r="M13" s="69">
        <f>G2</f>
        <v>160000</v>
      </c>
      <c r="N13" s="65"/>
      <c r="O13" s="63"/>
      <c r="P13" s="21"/>
      <c r="Q13" s="21"/>
      <c r="R13" s="21"/>
      <c r="S13" s="21"/>
      <c r="T13" s="21"/>
      <c r="U13" s="21"/>
      <c r="V13" s="21"/>
      <c r="W13" s="21"/>
      <c r="X13" s="21"/>
      <c r="Y13" s="21"/>
      <c r="Z13" s="21"/>
    </row>
    <row r="14" ht="14.25" customHeight="1">
      <c r="A14" s="12" t="s">
        <v>45</v>
      </c>
      <c r="B14" s="72">
        <v>8.0</v>
      </c>
      <c r="C14" s="21"/>
      <c r="D14" s="21"/>
      <c r="E14" s="21"/>
      <c r="F14" s="67"/>
      <c r="G14" s="73" t="s">
        <v>46</v>
      </c>
      <c r="H14" s="21"/>
      <c r="I14" s="74" t="s">
        <v>47</v>
      </c>
      <c r="J14" s="75" t="s">
        <v>48</v>
      </c>
      <c r="K14" s="21"/>
      <c r="L14" s="76" t="s">
        <v>49</v>
      </c>
      <c r="M14" s="77">
        <v>4750.0</v>
      </c>
      <c r="N14" s="45"/>
      <c r="O14" s="78"/>
      <c r="P14" s="25"/>
      <c r="Q14" s="25"/>
      <c r="R14" s="25"/>
      <c r="S14" s="25"/>
      <c r="T14" s="25"/>
      <c r="U14" s="25"/>
      <c r="V14" s="25"/>
      <c r="W14" s="25"/>
      <c r="X14" s="25"/>
      <c r="Y14" s="25"/>
      <c r="Z14" s="25"/>
    </row>
    <row r="15" ht="14.25" customHeight="1">
      <c r="A15" s="79" t="s">
        <v>50</v>
      </c>
      <c r="B15" s="80" t="s">
        <v>51</v>
      </c>
      <c r="C15" s="81" t="s">
        <v>52</v>
      </c>
      <c r="D15" s="82" t="s">
        <v>53</v>
      </c>
      <c r="E15" s="41" t="s">
        <v>54</v>
      </c>
      <c r="F15" s="67"/>
      <c r="G15" s="21" t="s">
        <v>55</v>
      </c>
      <c r="H15" s="21"/>
      <c r="I15" s="83">
        <v>3500.0</v>
      </c>
      <c r="J15" s="84">
        <f t="shared" ref="J15:J23" si="1">IF(I15=0,"",I15/$E$33)</f>
        <v>0.05208333333</v>
      </c>
      <c r="K15" s="85"/>
      <c r="L15" s="22" t="s">
        <v>56</v>
      </c>
      <c r="M15" s="86">
        <f>TODAY()</f>
        <v>44192</v>
      </c>
      <c r="N15" s="78"/>
      <c r="O15" s="78"/>
      <c r="P15" s="25"/>
      <c r="Q15" s="25"/>
      <c r="R15" s="25"/>
      <c r="S15" s="25"/>
      <c r="T15" s="25"/>
      <c r="U15" s="25"/>
      <c r="V15" s="25"/>
      <c r="W15" s="25"/>
      <c r="X15" s="25"/>
      <c r="Y15" s="25"/>
      <c r="Z15" s="25"/>
    </row>
    <row r="16" ht="14.25" customHeight="1">
      <c r="A16" s="72">
        <v>8.0</v>
      </c>
      <c r="B16" s="87">
        <v>2.0</v>
      </c>
      <c r="C16" s="87">
        <v>1.0</v>
      </c>
      <c r="D16" s="88">
        <v>700.0</v>
      </c>
      <c r="E16" s="89">
        <f t="shared" ref="E16:E24" si="2">D16*A16</f>
        <v>5600</v>
      </c>
      <c r="F16" s="67"/>
      <c r="G16" s="21" t="s">
        <v>57</v>
      </c>
      <c r="H16" s="21"/>
      <c r="I16" s="90">
        <v>2000.0</v>
      </c>
      <c r="J16" s="84">
        <f t="shared" si="1"/>
        <v>0.02976190476</v>
      </c>
      <c r="K16" s="85"/>
      <c r="L16" s="91" t="s">
        <v>58</v>
      </c>
      <c r="M16" s="86">
        <f>WORKDAY(M15,3)</f>
        <v>44195</v>
      </c>
      <c r="N16" s="78"/>
      <c r="O16" s="78"/>
      <c r="P16" s="25"/>
      <c r="Q16" s="25"/>
      <c r="R16" s="25"/>
      <c r="S16" s="25"/>
      <c r="T16" s="25"/>
      <c r="U16" s="25"/>
      <c r="V16" s="25"/>
      <c r="W16" s="25"/>
      <c r="X16" s="25"/>
      <c r="Y16" s="25"/>
      <c r="Z16" s="25"/>
    </row>
    <row r="17" ht="14.25" customHeight="1">
      <c r="A17" s="72"/>
      <c r="B17" s="87"/>
      <c r="C17" s="87"/>
      <c r="D17" s="88"/>
      <c r="E17" s="89">
        <f t="shared" si="2"/>
        <v>0</v>
      </c>
      <c r="F17" s="67"/>
      <c r="G17" s="21" t="s">
        <v>59</v>
      </c>
      <c r="H17" s="21"/>
      <c r="I17" s="92">
        <v>2880.0</v>
      </c>
      <c r="J17" s="84">
        <f t="shared" si="1"/>
        <v>0.04285714286</v>
      </c>
      <c r="K17" s="85"/>
      <c r="L17" s="22" t="s">
        <v>60</v>
      </c>
      <c r="M17" s="23" t="s">
        <v>61</v>
      </c>
      <c r="N17" s="78"/>
      <c r="O17" s="78"/>
      <c r="P17" s="25"/>
      <c r="Q17" s="25"/>
      <c r="R17" s="25"/>
      <c r="S17" s="25"/>
      <c r="T17" s="25"/>
      <c r="U17" s="25"/>
      <c r="V17" s="25"/>
      <c r="W17" s="25"/>
      <c r="X17" s="25"/>
      <c r="Y17" s="25"/>
      <c r="Z17" s="25"/>
    </row>
    <row r="18" ht="14.25" customHeight="1">
      <c r="A18" s="72"/>
      <c r="B18" s="87"/>
      <c r="C18" s="87"/>
      <c r="D18" s="88"/>
      <c r="E18" s="89">
        <f t="shared" si="2"/>
        <v>0</v>
      </c>
      <c r="F18" s="67"/>
      <c r="G18" s="21" t="s">
        <v>62</v>
      </c>
      <c r="H18" s="21"/>
      <c r="I18" s="55">
        <v>0.0</v>
      </c>
      <c r="J18" s="84" t="str">
        <f t="shared" si="1"/>
        <v/>
      </c>
      <c r="K18" s="85"/>
      <c r="L18" s="25"/>
      <c r="M18" s="25"/>
      <c r="N18" s="25"/>
      <c r="O18" s="25"/>
      <c r="P18" s="25"/>
      <c r="Q18" s="25"/>
      <c r="R18" s="25"/>
      <c r="S18" s="25"/>
      <c r="T18" s="25"/>
      <c r="U18" s="25"/>
      <c r="V18" s="25"/>
      <c r="W18" s="25"/>
      <c r="X18" s="25"/>
      <c r="Y18" s="25"/>
      <c r="Z18" s="25"/>
    </row>
    <row r="19" ht="14.25" customHeight="1">
      <c r="A19" s="72"/>
      <c r="B19" s="87"/>
      <c r="C19" s="87"/>
      <c r="D19" s="88"/>
      <c r="E19" s="89">
        <f t="shared" si="2"/>
        <v>0</v>
      </c>
      <c r="F19" s="67"/>
      <c r="G19" s="21" t="s">
        <v>63</v>
      </c>
      <c r="H19" s="21"/>
      <c r="I19" s="90">
        <v>500.0</v>
      </c>
      <c r="J19" s="84">
        <f t="shared" si="1"/>
        <v>0.00744047619</v>
      </c>
      <c r="K19" s="85"/>
      <c r="L19" s="25"/>
      <c r="M19" s="25"/>
      <c r="N19" s="25"/>
      <c r="O19" s="25"/>
      <c r="P19" s="25"/>
      <c r="Q19" s="25"/>
      <c r="R19" s="25"/>
      <c r="S19" s="25"/>
      <c r="T19" s="25"/>
      <c r="U19" s="25"/>
      <c r="V19" s="25"/>
      <c r="W19" s="25"/>
      <c r="X19" s="25"/>
      <c r="Y19" s="25"/>
      <c r="Z19" s="25"/>
    </row>
    <row r="20" ht="14.25" customHeight="1">
      <c r="A20" s="93"/>
      <c r="B20" s="94"/>
      <c r="C20" s="94"/>
      <c r="D20" s="95"/>
      <c r="E20" s="89">
        <f t="shared" si="2"/>
        <v>0</v>
      </c>
      <c r="F20" s="67"/>
      <c r="G20" s="51" t="s">
        <v>64</v>
      </c>
      <c r="H20" s="21"/>
      <c r="I20" s="90"/>
      <c r="J20" s="84" t="str">
        <f t="shared" si="1"/>
        <v/>
      </c>
      <c r="K20" s="85"/>
      <c r="L20" s="25"/>
      <c r="M20" s="25"/>
      <c r="N20" s="25"/>
      <c r="O20" s="25"/>
      <c r="P20" s="25"/>
      <c r="Q20" s="25"/>
      <c r="R20" s="25"/>
      <c r="S20" s="25"/>
      <c r="T20" s="25"/>
      <c r="U20" s="25"/>
      <c r="V20" s="25"/>
      <c r="W20" s="25"/>
      <c r="X20" s="25"/>
      <c r="Y20" s="25"/>
      <c r="Z20" s="25"/>
    </row>
    <row r="21" ht="14.25" customHeight="1">
      <c r="A21" s="93"/>
      <c r="B21" s="94"/>
      <c r="C21" s="94"/>
      <c r="D21" s="95"/>
      <c r="E21" s="89">
        <f t="shared" si="2"/>
        <v>0</v>
      </c>
      <c r="F21" s="67"/>
      <c r="G21" s="21" t="s">
        <v>65</v>
      </c>
      <c r="H21" s="21"/>
      <c r="I21" s="96"/>
      <c r="J21" s="84" t="str">
        <f t="shared" si="1"/>
        <v/>
      </c>
      <c r="K21" s="85"/>
      <c r="L21" s="25"/>
      <c r="M21" s="25"/>
      <c r="N21" s="25"/>
      <c r="O21" s="25"/>
      <c r="P21" s="25"/>
      <c r="Q21" s="25"/>
      <c r="R21" s="25"/>
      <c r="S21" s="25"/>
      <c r="T21" s="25"/>
      <c r="U21" s="25"/>
      <c r="V21" s="25"/>
      <c r="W21" s="25"/>
      <c r="X21" s="25"/>
      <c r="Y21" s="25"/>
      <c r="Z21" s="25"/>
    </row>
    <row r="22" ht="14.25" customHeight="1">
      <c r="A22" s="93"/>
      <c r="B22" s="94"/>
      <c r="C22" s="94"/>
      <c r="D22" s="95"/>
      <c r="E22" s="89">
        <f t="shared" si="2"/>
        <v>0</v>
      </c>
      <c r="F22" s="67"/>
      <c r="G22" s="21" t="s">
        <v>66</v>
      </c>
      <c r="H22" s="21"/>
      <c r="I22" s="55">
        <v>0.0</v>
      </c>
      <c r="J22" s="84" t="str">
        <f t="shared" si="1"/>
        <v/>
      </c>
      <c r="K22" s="85"/>
      <c r="L22" s="25"/>
      <c r="M22" s="25"/>
      <c r="N22" s="25"/>
      <c r="O22" s="25"/>
      <c r="P22" s="25"/>
      <c r="Q22" s="25"/>
      <c r="R22" s="25"/>
      <c r="S22" s="25"/>
      <c r="T22" s="25"/>
      <c r="U22" s="25"/>
      <c r="V22" s="25"/>
      <c r="W22" s="25"/>
      <c r="X22" s="25"/>
      <c r="Y22" s="25"/>
      <c r="Z22" s="25"/>
    </row>
    <row r="23" ht="14.25" customHeight="1">
      <c r="A23" s="93"/>
      <c r="B23" s="94"/>
      <c r="C23" s="94"/>
      <c r="D23" s="95"/>
      <c r="E23" s="89">
        <f t="shared" si="2"/>
        <v>0</v>
      </c>
      <c r="F23" s="67"/>
      <c r="G23" s="21" t="s">
        <v>67</v>
      </c>
      <c r="H23" s="21"/>
      <c r="I23" s="55">
        <v>0.0</v>
      </c>
      <c r="J23" s="84" t="str">
        <f t="shared" si="1"/>
        <v/>
      </c>
      <c r="K23" s="85"/>
      <c r="L23" s="25"/>
      <c r="M23" s="25"/>
      <c r="N23" s="25"/>
      <c r="O23" s="25"/>
      <c r="P23" s="25"/>
      <c r="Q23" s="25"/>
      <c r="R23" s="25"/>
      <c r="S23" s="25"/>
      <c r="T23" s="25"/>
      <c r="U23" s="25"/>
      <c r="V23" s="25"/>
      <c r="W23" s="25"/>
      <c r="X23" s="25"/>
      <c r="Y23" s="25"/>
      <c r="Z23" s="25"/>
    </row>
    <row r="24" ht="14.25" customHeight="1">
      <c r="A24" s="93"/>
      <c r="B24" s="94"/>
      <c r="C24" s="94"/>
      <c r="D24" s="95"/>
      <c r="E24" s="89">
        <f t="shared" si="2"/>
        <v>0</v>
      </c>
      <c r="F24" s="67"/>
      <c r="G24" s="21"/>
      <c r="H24" s="21"/>
      <c r="I24" s="55">
        <v>0.0</v>
      </c>
      <c r="J24" s="97"/>
      <c r="K24" s="98"/>
      <c r="L24" s="25"/>
      <c r="M24" s="25"/>
      <c r="N24" s="25"/>
      <c r="O24" s="25"/>
      <c r="P24" s="25"/>
      <c r="Q24" s="25"/>
      <c r="R24" s="25"/>
      <c r="S24" s="25"/>
      <c r="T24" s="25"/>
      <c r="U24" s="25"/>
      <c r="V24" s="25"/>
      <c r="W24" s="25"/>
      <c r="X24" s="25"/>
      <c r="Y24" s="25"/>
      <c r="Z24" s="25"/>
    </row>
    <row r="25" ht="14.25" customHeight="1">
      <c r="A25" s="93"/>
      <c r="B25" s="94"/>
      <c r="C25" s="94"/>
      <c r="D25" s="95"/>
      <c r="E25" s="89">
        <f>A25*D25</f>
        <v>0</v>
      </c>
      <c r="F25" s="67"/>
      <c r="G25" s="21" t="s">
        <v>68</v>
      </c>
      <c r="H25" s="21"/>
      <c r="I25" s="90">
        <v>5376.0</v>
      </c>
      <c r="J25" s="84">
        <f t="shared" ref="J25:J37" si="3">IF(I25=0,"",I25/$E$33)</f>
        <v>0.08</v>
      </c>
      <c r="K25" s="85"/>
      <c r="L25" s="99" t="s">
        <v>69</v>
      </c>
      <c r="M25" s="100"/>
      <c r="N25" s="25"/>
      <c r="O25" s="25"/>
      <c r="P25" s="25"/>
      <c r="Q25" s="25"/>
      <c r="R25" s="25"/>
      <c r="S25" s="25"/>
      <c r="T25" s="25"/>
      <c r="U25" s="25"/>
      <c r="V25" s="25"/>
      <c r="W25" s="25"/>
      <c r="X25" s="25"/>
      <c r="Y25" s="25"/>
      <c r="Z25" s="25"/>
    </row>
    <row r="26" ht="14.25" customHeight="1">
      <c r="A26" s="93"/>
      <c r="B26" s="101"/>
      <c r="C26" s="94"/>
      <c r="D26" s="95"/>
      <c r="E26" s="89">
        <f>D26*A26</f>
        <v>0</v>
      </c>
      <c r="F26" s="67"/>
      <c r="G26" s="51" t="s">
        <v>70</v>
      </c>
      <c r="H26" s="21"/>
      <c r="I26" s="55">
        <v>0.0</v>
      </c>
      <c r="J26" s="84" t="str">
        <f t="shared" si="3"/>
        <v/>
      </c>
      <c r="K26" s="85"/>
      <c r="L26" s="100"/>
      <c r="M26" s="100"/>
      <c r="N26" s="25"/>
      <c r="O26" s="25"/>
      <c r="P26" s="25"/>
      <c r="Q26" s="25"/>
      <c r="R26" s="25"/>
      <c r="S26" s="25"/>
      <c r="T26" s="25"/>
      <c r="U26" s="25"/>
      <c r="V26" s="25"/>
      <c r="W26" s="25"/>
      <c r="X26" s="25"/>
      <c r="Y26" s="25"/>
      <c r="Z26" s="25"/>
    </row>
    <row r="27" ht="14.25" customHeight="1">
      <c r="A27" s="102" t="s">
        <v>71</v>
      </c>
      <c r="B27" s="103">
        <f>SUM(A16:A26)</f>
        <v>8</v>
      </c>
      <c r="C27" s="102"/>
      <c r="D27" s="104" t="s">
        <v>72</v>
      </c>
      <c r="E27" s="89">
        <f>SUM(E16:E26)</f>
        <v>5600</v>
      </c>
      <c r="F27" s="67"/>
      <c r="G27" s="21" t="s">
        <v>73</v>
      </c>
      <c r="H27" s="21"/>
      <c r="I27" s="105">
        <v>5376.0</v>
      </c>
      <c r="J27" s="84">
        <f t="shared" si="3"/>
        <v>0.08</v>
      </c>
      <c r="K27" s="85"/>
      <c r="L27" s="99" t="s">
        <v>69</v>
      </c>
      <c r="M27" s="100"/>
      <c r="N27" s="25"/>
      <c r="O27" s="25"/>
      <c r="P27" s="25"/>
      <c r="Q27" s="25"/>
      <c r="R27" s="25"/>
      <c r="S27" s="25"/>
      <c r="T27" s="25"/>
      <c r="U27" s="25"/>
      <c r="V27" s="25"/>
      <c r="W27" s="25"/>
      <c r="X27" s="25"/>
      <c r="Y27" s="25"/>
      <c r="Z27" s="25"/>
    </row>
    <row r="28" ht="14.25" customHeight="1">
      <c r="A28" s="106" t="s">
        <v>74</v>
      </c>
      <c r="B28" s="5"/>
      <c r="C28" s="5"/>
      <c r="D28" s="5"/>
      <c r="E28" s="6"/>
      <c r="F28" s="67"/>
      <c r="G28" s="21" t="s">
        <v>75</v>
      </c>
      <c r="H28" s="21"/>
      <c r="I28" s="55">
        <v>0.0</v>
      </c>
      <c r="J28" s="84" t="str">
        <f t="shared" si="3"/>
        <v/>
      </c>
      <c r="K28" s="85"/>
      <c r="L28" s="25"/>
      <c r="M28" s="25"/>
      <c r="N28" s="25"/>
      <c r="O28" s="25"/>
      <c r="P28" s="25"/>
      <c r="Q28" s="25"/>
      <c r="R28" s="25"/>
      <c r="S28" s="25"/>
      <c r="T28" s="25"/>
      <c r="U28" s="25"/>
      <c r="V28" s="25"/>
      <c r="W28" s="25"/>
      <c r="X28" s="25"/>
      <c r="Y28" s="25"/>
      <c r="Z28" s="25"/>
    </row>
    <row r="29" ht="14.25" customHeight="1">
      <c r="A29" s="50" t="s">
        <v>76</v>
      </c>
      <c r="B29" s="21"/>
      <c r="C29" s="21"/>
      <c r="D29" s="21"/>
      <c r="E29" s="21"/>
      <c r="F29" s="67"/>
      <c r="G29" s="21" t="s">
        <v>77</v>
      </c>
      <c r="H29" s="51"/>
      <c r="I29" s="55">
        <v>0.0</v>
      </c>
      <c r="J29" s="84" t="str">
        <f t="shared" si="3"/>
        <v/>
      </c>
      <c r="K29" s="85"/>
      <c r="L29" s="25"/>
      <c r="M29" s="25"/>
      <c r="N29" s="25"/>
      <c r="O29" s="25"/>
      <c r="P29" s="25"/>
      <c r="Q29" s="25"/>
      <c r="R29" s="25"/>
      <c r="S29" s="25"/>
      <c r="T29" s="25"/>
      <c r="U29" s="25"/>
      <c r="V29" s="25"/>
      <c r="W29" s="25"/>
      <c r="X29" s="25"/>
      <c r="Y29" s="25"/>
      <c r="Z29" s="25"/>
    </row>
    <row r="30" ht="14.25" customHeight="1">
      <c r="A30" s="12" t="s">
        <v>78</v>
      </c>
      <c r="B30" s="21"/>
      <c r="C30" s="21"/>
      <c r="D30" s="107"/>
      <c r="E30" s="108">
        <f>E27</f>
        <v>5600</v>
      </c>
      <c r="F30" s="67"/>
      <c r="G30" s="21" t="s">
        <v>79</v>
      </c>
      <c r="H30" s="21"/>
      <c r="I30" s="55">
        <v>0.0</v>
      </c>
      <c r="J30" s="84" t="str">
        <f t="shared" si="3"/>
        <v/>
      </c>
      <c r="K30" s="85"/>
      <c r="L30" s="25"/>
      <c r="M30" s="25"/>
      <c r="N30" s="25"/>
      <c r="O30" s="25"/>
      <c r="P30" s="25"/>
      <c r="Q30" s="25"/>
      <c r="R30" s="25"/>
      <c r="S30" s="25"/>
      <c r="T30" s="25"/>
      <c r="U30" s="25"/>
      <c r="V30" s="25"/>
      <c r="W30" s="25"/>
      <c r="X30" s="25"/>
      <c r="Y30" s="25"/>
      <c r="Z30" s="25"/>
    </row>
    <row r="31" ht="14.25" customHeight="1">
      <c r="A31" s="26" t="s">
        <v>80</v>
      </c>
      <c r="B31" s="21"/>
      <c r="C31" s="21"/>
      <c r="D31" s="107"/>
      <c r="E31" s="109">
        <f>E30*12</f>
        <v>67200</v>
      </c>
      <c r="F31" s="67"/>
      <c r="G31" s="51" t="s">
        <v>81</v>
      </c>
      <c r="H31" s="21"/>
      <c r="I31" s="55">
        <v>0.0</v>
      </c>
      <c r="J31" s="84" t="str">
        <f t="shared" si="3"/>
        <v/>
      </c>
      <c r="K31" s="85"/>
      <c r="L31" s="25"/>
      <c r="M31" s="25"/>
      <c r="N31" s="25"/>
      <c r="O31" s="25"/>
      <c r="P31" s="25"/>
      <c r="Q31" s="25"/>
      <c r="R31" s="25"/>
      <c r="S31" s="25"/>
      <c r="T31" s="25"/>
      <c r="U31" s="25"/>
      <c r="V31" s="25"/>
      <c r="W31" s="25"/>
      <c r="X31" s="25"/>
      <c r="Y31" s="25"/>
      <c r="Z31" s="25"/>
    </row>
    <row r="32" ht="14.25" customHeight="1">
      <c r="A32" s="12" t="s">
        <v>82</v>
      </c>
      <c r="B32" s="110"/>
      <c r="C32" s="111"/>
      <c r="D32" s="85"/>
      <c r="E32" s="112"/>
      <c r="F32" s="67"/>
      <c r="G32" s="21" t="s">
        <v>83</v>
      </c>
      <c r="H32" s="21"/>
      <c r="I32" s="55">
        <v>0.0</v>
      </c>
      <c r="J32" s="84" t="str">
        <f t="shared" si="3"/>
        <v/>
      </c>
      <c r="K32" s="85"/>
      <c r="L32" s="25"/>
      <c r="M32" s="113"/>
      <c r="N32" s="25"/>
      <c r="O32" s="25"/>
      <c r="P32" s="25"/>
      <c r="Q32" s="25"/>
      <c r="R32" s="25"/>
      <c r="S32" s="25"/>
      <c r="T32" s="25"/>
      <c r="U32" s="25"/>
      <c r="V32" s="25"/>
      <c r="W32" s="25"/>
      <c r="X32" s="25"/>
      <c r="Y32" s="25"/>
      <c r="Z32" s="25"/>
    </row>
    <row r="33" ht="14.25" customHeight="1">
      <c r="A33" s="26" t="s">
        <v>84</v>
      </c>
      <c r="B33" s="114"/>
      <c r="C33" s="21"/>
      <c r="D33" s="115"/>
      <c r="E33" s="108">
        <f>E31+E32</f>
        <v>67200</v>
      </c>
      <c r="F33" s="67"/>
      <c r="G33" s="21" t="s">
        <v>85</v>
      </c>
      <c r="H33" s="21"/>
      <c r="I33" s="55">
        <v>0.0</v>
      </c>
      <c r="J33" s="84" t="str">
        <f t="shared" si="3"/>
        <v/>
      </c>
      <c r="K33" s="85"/>
      <c r="L33" s="25"/>
      <c r="M33" s="116"/>
      <c r="N33" s="25"/>
      <c r="O33" s="25"/>
      <c r="P33" s="25"/>
      <c r="Q33" s="25"/>
      <c r="R33" s="25"/>
      <c r="S33" s="25"/>
      <c r="T33" s="25"/>
      <c r="U33" s="25"/>
      <c r="V33" s="25"/>
      <c r="W33" s="25"/>
      <c r="X33" s="25"/>
      <c r="Y33" s="25"/>
      <c r="Z33" s="25"/>
    </row>
    <row r="34" ht="14.25" customHeight="1">
      <c r="A34" s="117" t="s">
        <v>86</v>
      </c>
      <c r="B34" s="118">
        <v>0.08</v>
      </c>
      <c r="C34" s="57">
        <v>1.0</v>
      </c>
      <c r="D34" s="42">
        <f>E33*B34</f>
        <v>5376</v>
      </c>
      <c r="E34" s="108">
        <f t="shared" ref="E34:E35" si="4">E33-D34</f>
        <v>61824</v>
      </c>
      <c r="F34" s="67"/>
      <c r="G34" s="51" t="s">
        <v>87</v>
      </c>
      <c r="H34" s="21"/>
      <c r="I34" s="55">
        <v>0.0</v>
      </c>
      <c r="J34" s="84" t="str">
        <f t="shared" si="3"/>
        <v/>
      </c>
      <c r="K34" s="85"/>
      <c r="L34" s="25"/>
      <c r="M34" s="25"/>
      <c r="N34" s="25"/>
      <c r="O34" s="25"/>
      <c r="P34" s="25"/>
      <c r="Q34" s="25"/>
      <c r="R34" s="25"/>
      <c r="S34" s="25"/>
      <c r="T34" s="25"/>
      <c r="U34" s="25"/>
      <c r="V34" s="25"/>
      <c r="W34" s="25"/>
      <c r="X34" s="25"/>
      <c r="Y34" s="25"/>
      <c r="Z34" s="25"/>
    </row>
    <row r="35" ht="14.25" customHeight="1">
      <c r="A35" s="26" t="s">
        <v>88</v>
      </c>
      <c r="B35" s="119">
        <f>I39</f>
        <v>0.2921428571</v>
      </c>
      <c r="C35" s="21"/>
      <c r="D35" s="42">
        <f>E33*B35</f>
        <v>19632</v>
      </c>
      <c r="E35" s="108">
        <f t="shared" si="4"/>
        <v>42192</v>
      </c>
      <c r="F35" s="67"/>
      <c r="G35" s="51" t="s">
        <v>89</v>
      </c>
      <c r="H35" s="21"/>
      <c r="I35" s="55">
        <v>0.0</v>
      </c>
      <c r="J35" s="84" t="str">
        <f t="shared" si="3"/>
        <v/>
      </c>
      <c r="K35" s="85"/>
      <c r="L35" s="25"/>
      <c r="M35" s="25"/>
      <c r="N35" s="25"/>
      <c r="O35" s="25"/>
      <c r="P35" s="25"/>
      <c r="Q35" s="25"/>
      <c r="R35" s="25"/>
      <c r="S35" s="25"/>
      <c r="T35" s="25"/>
      <c r="U35" s="25"/>
      <c r="V35" s="25"/>
      <c r="W35" s="25"/>
      <c r="X35" s="25"/>
      <c r="Y35" s="25"/>
      <c r="Z35" s="25"/>
    </row>
    <row r="36" ht="14.25" customHeight="1">
      <c r="A36" s="12" t="s">
        <v>90</v>
      </c>
      <c r="B36" s="21"/>
      <c r="C36" s="21"/>
      <c r="D36" s="120"/>
      <c r="E36" s="121">
        <f>E35</f>
        <v>42192</v>
      </c>
      <c r="F36" s="67"/>
      <c r="G36" s="51" t="s">
        <v>91</v>
      </c>
      <c r="H36" s="21"/>
      <c r="I36" s="55">
        <v>0.0</v>
      </c>
      <c r="J36" s="84" t="str">
        <f t="shared" si="3"/>
        <v/>
      </c>
      <c r="K36" s="85"/>
      <c r="L36" s="25"/>
      <c r="M36" s="25"/>
      <c r="N36" s="25"/>
      <c r="O36" s="25"/>
      <c r="P36" s="25"/>
      <c r="Q36" s="25"/>
      <c r="R36" s="25"/>
      <c r="S36" s="25"/>
      <c r="T36" s="25"/>
      <c r="U36" s="25"/>
      <c r="V36" s="25"/>
      <c r="W36" s="25"/>
      <c r="X36" s="25"/>
      <c r="Y36" s="25"/>
      <c r="Z36" s="25"/>
    </row>
    <row r="37" ht="14.25" customHeight="1">
      <c r="A37" s="12" t="s">
        <v>92</v>
      </c>
      <c r="B37" s="21"/>
      <c r="C37" s="122" t="s">
        <v>93</v>
      </c>
      <c r="D37" s="85"/>
      <c r="E37" s="123">
        <f>IF(G3=0,0,E36/G3)</f>
        <v>0.2637</v>
      </c>
      <c r="F37" s="67"/>
      <c r="G37" s="21" t="s">
        <v>91</v>
      </c>
      <c r="H37" s="21"/>
      <c r="I37" s="55">
        <v>0.0</v>
      </c>
      <c r="J37" s="84" t="str">
        <f t="shared" si="3"/>
        <v/>
      </c>
      <c r="K37" s="85"/>
      <c r="L37" s="25"/>
      <c r="M37" s="25"/>
      <c r="N37" s="25"/>
      <c r="O37" s="25"/>
      <c r="P37" s="25"/>
      <c r="Q37" s="25"/>
      <c r="R37" s="25"/>
      <c r="S37" s="25"/>
      <c r="T37" s="25"/>
      <c r="U37" s="25"/>
      <c r="V37" s="25"/>
      <c r="W37" s="25"/>
      <c r="X37" s="25"/>
      <c r="Y37" s="25"/>
      <c r="Z37" s="25"/>
    </row>
    <row r="38" ht="14.25" customHeight="1">
      <c r="A38" s="12" t="s">
        <v>94</v>
      </c>
      <c r="B38" s="21"/>
      <c r="C38" s="122" t="s">
        <v>93</v>
      </c>
      <c r="D38" s="85"/>
      <c r="E38" s="124">
        <f>IF(G2=0,0,E36/G2)</f>
        <v>0.2637</v>
      </c>
      <c r="F38" s="67"/>
      <c r="G38" s="21" t="s">
        <v>95</v>
      </c>
      <c r="H38" s="21"/>
      <c r="I38" s="125">
        <f>SUM(I15:I37)</f>
        <v>19632</v>
      </c>
      <c r="J38" s="21"/>
      <c r="K38" s="126"/>
      <c r="L38" s="25"/>
      <c r="M38" s="25"/>
      <c r="N38" s="25"/>
      <c r="O38" s="25"/>
      <c r="P38" s="25"/>
      <c r="Q38" s="25"/>
      <c r="R38" s="25"/>
      <c r="S38" s="25"/>
      <c r="T38" s="25"/>
      <c r="U38" s="25"/>
      <c r="V38" s="25"/>
      <c r="W38" s="25"/>
      <c r="X38" s="25"/>
      <c r="Y38" s="25"/>
      <c r="Z38" s="25"/>
    </row>
    <row r="39" ht="14.25" customHeight="1">
      <c r="A39" s="12" t="s">
        <v>96</v>
      </c>
      <c r="B39" s="21"/>
      <c r="C39" s="122" t="s">
        <v>93</v>
      </c>
      <c r="D39" s="127"/>
      <c r="E39" s="128">
        <f>IF(G2=0,0,E36/(G2+I42))</f>
        <v>0.1622769231</v>
      </c>
      <c r="F39" s="67"/>
      <c r="G39" s="51" t="s">
        <v>97</v>
      </c>
      <c r="H39" s="21"/>
      <c r="I39" s="129">
        <f>IF(E33=0,0,I38/E33)</f>
        <v>0.2921428571</v>
      </c>
      <c r="J39" s="21"/>
      <c r="K39" s="126"/>
      <c r="L39" s="25"/>
      <c r="M39" s="25"/>
      <c r="N39" s="25"/>
      <c r="O39" s="25"/>
      <c r="P39" s="25"/>
      <c r="Q39" s="25"/>
      <c r="R39" s="130">
        <v>65.0</v>
      </c>
      <c r="S39" s="25"/>
      <c r="T39" s="25"/>
      <c r="U39" s="25"/>
      <c r="V39" s="25"/>
      <c r="W39" s="25"/>
      <c r="X39" s="25"/>
      <c r="Y39" s="25"/>
      <c r="Z39" s="25"/>
    </row>
    <row r="40" ht="6.75" customHeight="1">
      <c r="A40" s="66"/>
      <c r="B40" s="67"/>
      <c r="C40" s="67"/>
      <c r="D40" s="67"/>
      <c r="E40" s="67"/>
      <c r="F40" s="67"/>
      <c r="G40" s="67"/>
      <c r="H40" s="67"/>
      <c r="I40" s="67"/>
      <c r="J40" s="67"/>
      <c r="K40" s="131"/>
      <c r="L40" s="25"/>
      <c r="M40" s="25"/>
      <c r="N40" s="25"/>
      <c r="O40" s="25"/>
      <c r="P40" s="25"/>
      <c r="Q40" s="25"/>
      <c r="R40" s="25"/>
      <c r="S40" s="25"/>
      <c r="T40" s="25"/>
      <c r="U40" s="25"/>
      <c r="V40" s="25"/>
      <c r="W40" s="25"/>
      <c r="X40" s="25"/>
      <c r="Y40" s="25"/>
      <c r="Z40" s="25"/>
    </row>
    <row r="41" ht="14.25" customHeight="1">
      <c r="A41" s="50" t="s">
        <v>98</v>
      </c>
      <c r="B41" s="21"/>
      <c r="C41" s="21"/>
      <c r="D41" s="21"/>
      <c r="E41" s="21"/>
      <c r="F41" s="21"/>
      <c r="G41" s="21"/>
      <c r="H41" s="21"/>
      <c r="I41" s="21"/>
      <c r="J41" s="21"/>
      <c r="K41" s="126"/>
      <c r="L41" s="25"/>
      <c r="M41" s="25"/>
      <c r="N41" s="25"/>
      <c r="O41" s="25"/>
      <c r="P41" s="21"/>
      <c r="Q41" s="21"/>
      <c r="R41" s="21"/>
      <c r="S41" s="21"/>
      <c r="T41" s="21"/>
      <c r="U41" s="21"/>
      <c r="V41" s="21"/>
      <c r="W41" s="21"/>
      <c r="X41" s="21"/>
      <c r="Y41" s="21"/>
      <c r="Z41" s="21"/>
    </row>
    <row r="42" ht="14.25" customHeight="1">
      <c r="A42" s="12" t="s">
        <v>99</v>
      </c>
      <c r="B42" s="132">
        <v>10000.0</v>
      </c>
      <c r="C42" s="21"/>
      <c r="D42" s="21" t="s">
        <v>100</v>
      </c>
      <c r="E42" s="20">
        <f>G2*0.02</f>
        <v>3200</v>
      </c>
      <c r="F42" s="21"/>
      <c r="G42" s="133" t="s">
        <v>101</v>
      </c>
      <c r="H42" s="21"/>
      <c r="I42" s="134">
        <v>100000.0</v>
      </c>
      <c r="J42" s="135"/>
      <c r="K42" s="126"/>
      <c r="L42" s="25"/>
      <c r="M42" s="25"/>
      <c r="N42" s="25"/>
      <c r="O42" s="25"/>
      <c r="P42" s="25"/>
      <c r="Q42" s="25"/>
      <c r="R42" s="25"/>
      <c r="S42" s="25"/>
      <c r="T42" s="25"/>
      <c r="U42" s="25"/>
      <c r="V42" s="25"/>
      <c r="W42" s="25"/>
      <c r="X42" s="25"/>
      <c r="Y42" s="25"/>
      <c r="Z42" s="25"/>
    </row>
    <row r="43" ht="14.25" customHeight="1">
      <c r="A43" s="12"/>
      <c r="B43" s="21"/>
      <c r="C43" s="21"/>
      <c r="D43" s="21"/>
      <c r="E43" s="21"/>
      <c r="F43" s="21"/>
      <c r="G43" s="21"/>
      <c r="H43" s="21"/>
      <c r="I43" s="21"/>
      <c r="J43" s="21"/>
      <c r="K43" s="126"/>
      <c r="L43" s="136"/>
      <c r="M43" s="25"/>
      <c r="N43" s="25"/>
      <c r="O43" s="25"/>
      <c r="P43" s="21"/>
      <c r="Q43" s="21"/>
      <c r="R43" s="21"/>
      <c r="S43" s="21"/>
      <c r="T43" s="21"/>
      <c r="U43" s="21"/>
      <c r="V43" s="21"/>
      <c r="W43" s="21"/>
      <c r="X43" s="21"/>
      <c r="Y43" s="21"/>
      <c r="Z43" s="21"/>
    </row>
    <row r="44" ht="14.25" customHeight="1">
      <c r="A44" s="137" t="s">
        <v>102</v>
      </c>
      <c r="B44" s="132">
        <v>250000.0</v>
      </c>
      <c r="C44" s="56" t="s">
        <v>34</v>
      </c>
      <c r="D44" s="138">
        <v>0.11</v>
      </c>
      <c r="E44" s="60" t="s">
        <v>103</v>
      </c>
      <c r="F44" s="21">
        <v>30.0</v>
      </c>
      <c r="G44" s="139">
        <v>15.0</v>
      </c>
      <c r="H44" s="56" t="s">
        <v>35</v>
      </c>
      <c r="I44" s="140">
        <f>(B44*D44)/12</f>
        <v>2291.666667</v>
      </c>
      <c r="J44" s="21"/>
      <c r="K44" s="126"/>
      <c r="L44" s="25"/>
      <c r="M44" s="25"/>
      <c r="N44" s="25"/>
      <c r="O44" s="25"/>
      <c r="P44" s="25"/>
      <c r="Q44" s="25"/>
      <c r="R44" s="25"/>
      <c r="S44" s="25"/>
      <c r="T44" s="25"/>
      <c r="U44" s="25"/>
      <c r="V44" s="25"/>
      <c r="W44" s="25"/>
      <c r="X44" s="25"/>
      <c r="Y44" s="25"/>
      <c r="Z44" s="25"/>
    </row>
    <row r="45" ht="14.25" customHeight="1">
      <c r="A45" s="141" t="s">
        <v>104</v>
      </c>
      <c r="B45" s="142"/>
      <c r="C45" s="56" t="s">
        <v>34</v>
      </c>
      <c r="D45" s="143"/>
      <c r="E45" s="60" t="s">
        <v>103</v>
      </c>
      <c r="F45" s="21"/>
      <c r="G45" s="144"/>
      <c r="H45" s="56" t="s">
        <v>35</v>
      </c>
      <c r="I45" s="140">
        <f>B45*D45/12</f>
        <v>0</v>
      </c>
      <c r="J45" s="21"/>
      <c r="K45" s="126"/>
      <c r="L45" s="145"/>
      <c r="M45" s="21"/>
      <c r="N45" s="25"/>
      <c r="O45" s="25"/>
      <c r="P45" s="25"/>
      <c r="Q45" s="25"/>
      <c r="R45" s="25"/>
      <c r="S45" s="25"/>
      <c r="T45" s="25"/>
      <c r="U45" s="25"/>
      <c r="V45" s="25"/>
      <c r="W45" s="25"/>
      <c r="X45" s="25"/>
      <c r="Y45" s="25"/>
      <c r="Z45" s="25"/>
    </row>
    <row r="46" ht="14.25" customHeight="1">
      <c r="A46" s="146" t="s">
        <v>105</v>
      </c>
      <c r="B46" s="147">
        <f>SUM(B44:B45)</f>
        <v>250000</v>
      </c>
      <c r="C46" s="21"/>
      <c r="D46" s="21"/>
      <c r="E46" s="21"/>
      <c r="F46" s="21"/>
      <c r="G46" s="148"/>
      <c r="H46" s="21"/>
      <c r="I46" s="149" t="s">
        <v>106</v>
      </c>
      <c r="J46" s="21"/>
      <c r="K46" s="126"/>
      <c r="L46" s="21"/>
      <c r="M46" s="21"/>
      <c r="N46" s="21"/>
      <c r="O46" s="21"/>
      <c r="P46" s="21"/>
      <c r="Q46" s="21"/>
      <c r="R46" s="21"/>
      <c r="S46" s="21"/>
      <c r="T46" s="21"/>
      <c r="U46" s="21"/>
      <c r="V46" s="21"/>
      <c r="W46" s="21"/>
      <c r="X46" s="21"/>
      <c r="Y46" s="21"/>
      <c r="Z46" s="21"/>
    </row>
    <row r="47" ht="14.25" customHeight="1">
      <c r="A47" s="150"/>
      <c r="B47" s="111"/>
      <c r="C47" s="111"/>
      <c r="D47" s="111"/>
      <c r="E47" s="127"/>
      <c r="F47" s="21"/>
      <c r="G47" s="21"/>
      <c r="H47" s="21" t="s">
        <v>107</v>
      </c>
      <c r="I47" s="151">
        <f>I44+I45</f>
        <v>2291.666667</v>
      </c>
      <c r="J47" s="21" t="s">
        <v>108</v>
      </c>
      <c r="K47" s="126"/>
      <c r="L47" s="21"/>
      <c r="M47" s="21"/>
      <c r="N47" s="21"/>
      <c r="O47" s="21"/>
      <c r="P47" s="21"/>
      <c r="Q47" s="21"/>
      <c r="R47" s="21"/>
      <c r="S47" s="21"/>
      <c r="T47" s="21"/>
      <c r="U47" s="21"/>
      <c r="V47" s="21"/>
      <c r="W47" s="21"/>
      <c r="X47" s="21"/>
      <c r="Y47" s="21"/>
      <c r="Z47" s="21"/>
    </row>
    <row r="48" ht="14.25" customHeight="1">
      <c r="A48" s="150"/>
      <c r="B48" s="111"/>
      <c r="C48" s="111"/>
      <c r="D48" s="127"/>
      <c r="E48" s="21"/>
      <c r="F48" s="21"/>
      <c r="G48" s="21"/>
      <c r="H48" s="21"/>
      <c r="I48" s="21"/>
      <c r="J48" s="21"/>
      <c r="K48" s="126"/>
      <c r="L48" s="21"/>
      <c r="M48" s="21"/>
      <c r="N48" s="21"/>
      <c r="O48" s="21"/>
      <c r="P48" s="21"/>
      <c r="Q48" s="21"/>
      <c r="R48" s="21"/>
      <c r="S48" s="21"/>
      <c r="T48" s="21"/>
      <c r="U48" s="21"/>
      <c r="V48" s="21"/>
      <c r="W48" s="21"/>
      <c r="X48" s="21"/>
      <c r="Y48" s="21"/>
      <c r="Z48" s="21"/>
    </row>
    <row r="49" ht="14.25" customHeight="1">
      <c r="A49" s="152"/>
      <c r="B49" s="111"/>
      <c r="C49" s="127"/>
      <c r="D49" s="153"/>
      <c r="E49" s="21"/>
      <c r="F49" s="21"/>
      <c r="G49" s="21" t="s">
        <v>109</v>
      </c>
      <c r="H49" s="21"/>
      <c r="I49" s="151">
        <f>I47*12</f>
        <v>27500</v>
      </c>
      <c r="J49" s="21" t="s">
        <v>110</v>
      </c>
      <c r="K49" s="126"/>
      <c r="L49" s="21"/>
      <c r="M49" s="21"/>
      <c r="N49" s="21"/>
      <c r="O49" s="21"/>
      <c r="P49" s="21"/>
      <c r="Q49" s="21"/>
      <c r="R49" s="21"/>
      <c r="S49" s="21"/>
      <c r="T49" s="21"/>
      <c r="U49" s="21"/>
      <c r="V49" s="21"/>
      <c r="W49" s="21"/>
      <c r="X49" s="21"/>
      <c r="Y49" s="21"/>
      <c r="Z49" s="21"/>
    </row>
    <row r="50" ht="14.25" customHeight="1">
      <c r="A50" s="26" t="s">
        <v>111</v>
      </c>
      <c r="B50" s="154">
        <f>E36/D54</f>
        <v>1.534254545</v>
      </c>
      <c r="C50" s="21"/>
      <c r="D50" s="21"/>
      <c r="E50" s="21"/>
      <c r="F50" s="21"/>
      <c r="G50" s="21"/>
      <c r="H50" s="21"/>
      <c r="I50" s="21"/>
      <c r="J50" s="21"/>
      <c r="K50" s="126"/>
      <c r="L50" s="25"/>
      <c r="M50" s="25"/>
      <c r="N50" s="21"/>
      <c r="O50" s="21"/>
      <c r="P50" s="21"/>
      <c r="Q50" s="21"/>
      <c r="R50" s="21"/>
      <c r="S50" s="21"/>
      <c r="T50" s="21"/>
      <c r="U50" s="21"/>
      <c r="V50" s="21"/>
      <c r="W50" s="21"/>
      <c r="X50" s="21"/>
      <c r="Y50" s="21"/>
      <c r="Z50" s="21"/>
    </row>
    <row r="51" ht="14.25" customHeight="1">
      <c r="A51" s="66"/>
      <c r="B51" s="67"/>
      <c r="C51" s="67"/>
      <c r="D51" s="67"/>
      <c r="E51" s="67"/>
      <c r="F51" s="67"/>
      <c r="G51" s="67"/>
      <c r="H51" s="67"/>
      <c r="I51" s="67"/>
      <c r="J51" s="67"/>
      <c r="K51" s="131"/>
      <c r="L51" s="155" t="s">
        <v>112</v>
      </c>
      <c r="M51" s="25"/>
      <c r="N51" s="25"/>
      <c r="O51" s="25"/>
      <c r="P51" s="25"/>
      <c r="Q51" s="25"/>
      <c r="R51" s="25"/>
      <c r="S51" s="25"/>
      <c r="T51" s="25"/>
      <c r="U51" s="25"/>
      <c r="V51" s="25"/>
      <c r="W51" s="25"/>
      <c r="X51" s="25"/>
      <c r="Y51" s="25"/>
      <c r="Z51" s="25"/>
    </row>
    <row r="52" ht="14.25" customHeight="1">
      <c r="A52" s="50" t="s">
        <v>113</v>
      </c>
      <c r="B52" s="21"/>
      <c r="C52" s="21"/>
      <c r="D52" s="21"/>
      <c r="E52" s="21"/>
      <c r="F52" s="67"/>
      <c r="G52" s="156" t="s">
        <v>114</v>
      </c>
      <c r="H52" s="111"/>
      <c r="I52" s="111"/>
      <c r="J52" s="111"/>
      <c r="K52" s="85"/>
      <c r="L52" s="157" t="s">
        <v>115</v>
      </c>
      <c r="M52" s="25"/>
      <c r="N52" s="25"/>
      <c r="O52" s="25"/>
      <c r="P52" s="25"/>
      <c r="Q52" s="25"/>
      <c r="R52" s="25"/>
      <c r="S52" s="25"/>
      <c r="T52" s="25"/>
      <c r="U52" s="25"/>
      <c r="V52" s="25"/>
      <c r="W52" s="25"/>
      <c r="X52" s="25"/>
      <c r="Y52" s="25"/>
      <c r="Z52" s="25"/>
    </row>
    <row r="53" ht="14.25" customHeight="1">
      <c r="A53" s="12" t="s">
        <v>90</v>
      </c>
      <c r="B53" s="21"/>
      <c r="C53" s="21"/>
      <c r="D53" s="158">
        <f>E36</f>
        <v>42192</v>
      </c>
      <c r="E53" s="21" t="s">
        <v>110</v>
      </c>
      <c r="F53" s="67"/>
      <c r="G53" s="159"/>
      <c r="H53" s="111"/>
      <c r="I53" s="111"/>
      <c r="J53" s="111"/>
      <c r="K53" s="127"/>
      <c r="L53" s="157" t="s">
        <v>116</v>
      </c>
      <c r="M53" s="25"/>
      <c r="N53" s="25"/>
      <c r="O53" s="25"/>
      <c r="P53" s="25"/>
      <c r="Q53" s="25"/>
      <c r="R53" s="25"/>
      <c r="S53" s="25"/>
      <c r="T53" s="25"/>
      <c r="U53" s="25"/>
      <c r="V53" s="25"/>
      <c r="W53" s="25"/>
      <c r="X53" s="25"/>
      <c r="Y53" s="25"/>
      <c r="Z53" s="25"/>
    </row>
    <row r="54" ht="14.25" customHeight="1">
      <c r="A54" s="12" t="s">
        <v>117</v>
      </c>
      <c r="B54" s="21"/>
      <c r="C54" s="21"/>
      <c r="D54" s="160">
        <f>(I49)</f>
        <v>27500</v>
      </c>
      <c r="E54" s="21" t="s">
        <v>110</v>
      </c>
      <c r="F54" s="67"/>
      <c r="G54" s="161"/>
      <c r="H54" s="111"/>
      <c r="I54" s="111"/>
      <c r="J54" s="111"/>
      <c r="K54" s="85"/>
      <c r="L54" s="157" t="s">
        <v>118</v>
      </c>
      <c r="M54" s="25"/>
      <c r="N54" s="25"/>
      <c r="O54" s="25"/>
      <c r="P54" s="25"/>
      <c r="Q54" s="25"/>
      <c r="R54" s="25"/>
      <c r="S54" s="25"/>
      <c r="T54" s="25"/>
      <c r="U54" s="25"/>
      <c r="V54" s="25"/>
      <c r="W54" s="25"/>
      <c r="X54" s="25"/>
      <c r="Y54" s="25"/>
      <c r="Z54" s="25"/>
    </row>
    <row r="55" ht="14.25" customHeight="1">
      <c r="A55" s="12" t="s">
        <v>119</v>
      </c>
      <c r="B55" s="21"/>
      <c r="C55" s="21"/>
      <c r="D55" s="162">
        <f>D53-D54</f>
        <v>14692</v>
      </c>
      <c r="E55" s="21" t="s">
        <v>110</v>
      </c>
      <c r="F55" s="67"/>
      <c r="G55" s="159"/>
      <c r="H55" s="111"/>
      <c r="I55" s="111"/>
      <c r="J55" s="111"/>
      <c r="K55" s="85"/>
      <c r="L55" s="157" t="s">
        <v>120</v>
      </c>
      <c r="M55" s="25"/>
      <c r="N55" s="25"/>
      <c r="O55" s="25"/>
      <c r="P55" s="25"/>
      <c r="Q55" s="25"/>
      <c r="R55" s="25"/>
      <c r="S55" s="25"/>
      <c r="T55" s="25"/>
      <c r="U55" s="25"/>
      <c r="V55" s="25"/>
      <c r="W55" s="25"/>
      <c r="X55" s="25"/>
      <c r="Y55" s="25"/>
      <c r="Z55" s="25"/>
    </row>
    <row r="56" ht="14.25" customHeight="1">
      <c r="A56" s="12"/>
      <c r="B56" s="21"/>
      <c r="C56" s="126"/>
      <c r="D56" s="163">
        <f>D55/12</f>
        <v>1224.333333</v>
      </c>
      <c r="E56" s="21" t="s">
        <v>108</v>
      </c>
      <c r="F56" s="67"/>
      <c r="G56" s="159"/>
      <c r="H56" s="111"/>
      <c r="I56" s="111"/>
      <c r="J56" s="111"/>
      <c r="K56" s="85"/>
      <c r="L56" s="157" t="s">
        <v>121</v>
      </c>
      <c r="M56" s="25"/>
      <c r="N56" s="25"/>
      <c r="O56" s="25"/>
      <c r="P56" s="25"/>
      <c r="Q56" s="25"/>
      <c r="R56" s="25"/>
      <c r="S56" s="25"/>
      <c r="T56" s="25"/>
      <c r="U56" s="25"/>
      <c r="V56" s="25"/>
      <c r="W56" s="25"/>
      <c r="X56" s="25"/>
      <c r="Y56" s="25"/>
      <c r="Z56" s="25"/>
    </row>
    <row r="57" ht="14.25" customHeight="1">
      <c r="A57" s="152" t="s">
        <v>122</v>
      </c>
      <c r="B57" s="127"/>
      <c r="C57" s="164">
        <f>(B42+E42)/D55</f>
        <v>0.898448135</v>
      </c>
      <c r="D57" s="165">
        <f>D56/G5</f>
        <v>153.0416667</v>
      </c>
      <c r="E57" s="21" t="s">
        <v>123</v>
      </c>
      <c r="F57" s="67"/>
      <c r="G57" s="159"/>
      <c r="H57" s="111"/>
      <c r="I57" s="111"/>
      <c r="J57" s="111"/>
      <c r="K57" s="85"/>
      <c r="L57" s="25" t="s">
        <v>124</v>
      </c>
      <c r="M57" s="25"/>
      <c r="N57" s="25"/>
      <c r="O57" s="25"/>
      <c r="P57" s="25"/>
      <c r="Q57" s="25"/>
      <c r="R57" s="25"/>
      <c r="S57" s="25"/>
      <c r="T57" s="25"/>
      <c r="U57" s="25"/>
      <c r="V57" s="25"/>
      <c r="W57" s="25"/>
      <c r="X57" s="25"/>
      <c r="Y57" s="25"/>
      <c r="Z57" s="25"/>
    </row>
    <row r="58" ht="14.25" customHeight="1">
      <c r="A58" s="166" t="s">
        <v>125</v>
      </c>
      <c r="B58" s="167">
        <v>0.1</v>
      </c>
      <c r="C58" s="168"/>
      <c r="D58" s="169" t="s">
        <v>126</v>
      </c>
      <c r="E58" s="170"/>
      <c r="F58" s="67"/>
      <c r="G58" s="159"/>
      <c r="H58" s="111"/>
      <c r="I58" s="111"/>
      <c r="J58" s="111"/>
      <c r="K58" s="85"/>
      <c r="L58" s="25" t="s">
        <v>127</v>
      </c>
      <c r="M58" s="25"/>
      <c r="N58" s="25"/>
      <c r="O58" s="25"/>
      <c r="P58" s="25"/>
      <c r="Q58" s="25"/>
      <c r="R58" s="25"/>
      <c r="S58" s="25"/>
      <c r="T58" s="25"/>
      <c r="U58" s="25"/>
      <c r="V58" s="25"/>
      <c r="W58" s="25"/>
      <c r="X58" s="25"/>
      <c r="Y58" s="25"/>
      <c r="Z58" s="25"/>
    </row>
    <row r="59" ht="14.25" customHeight="1">
      <c r="A59" s="171" t="s">
        <v>128</v>
      </c>
      <c r="B59" s="172"/>
      <c r="C59" s="172"/>
      <c r="D59" s="173">
        <f>IF(B58=0,0,E36/B58)</f>
        <v>421920</v>
      </c>
      <c r="E59" s="174"/>
      <c r="F59" s="67"/>
      <c r="G59" s="159"/>
      <c r="H59" s="111"/>
      <c r="I59" s="111"/>
      <c r="J59" s="111"/>
      <c r="K59" s="85"/>
      <c r="L59" s="25" t="s">
        <v>129</v>
      </c>
      <c r="M59" s="25"/>
      <c r="N59" s="25"/>
      <c r="O59" s="25"/>
      <c r="P59" s="25"/>
      <c r="Q59" s="25"/>
      <c r="R59" s="25"/>
      <c r="S59" s="25"/>
      <c r="T59" s="25"/>
      <c r="U59" s="25"/>
      <c r="V59" s="25"/>
      <c r="W59" s="25"/>
      <c r="X59" s="25"/>
      <c r="Y59" s="25"/>
      <c r="Z59" s="25"/>
    </row>
    <row r="60" ht="14.25" customHeight="1">
      <c r="A60" s="175" t="s">
        <v>130</v>
      </c>
      <c r="B60" s="176"/>
      <c r="C60" s="176"/>
      <c r="D60" s="176"/>
      <c r="E60" s="177"/>
      <c r="F60" s="67"/>
      <c r="G60" s="159"/>
      <c r="H60" s="111"/>
      <c r="I60" s="111"/>
      <c r="J60" s="111"/>
      <c r="K60" s="85"/>
      <c r="L60" s="25" t="s">
        <v>131</v>
      </c>
      <c r="M60" s="25"/>
      <c r="N60" s="25"/>
      <c r="O60" s="25"/>
      <c r="P60" s="25"/>
      <c r="Q60" s="25"/>
      <c r="R60" s="25"/>
      <c r="S60" s="25"/>
      <c r="T60" s="25"/>
      <c r="U60" s="25"/>
      <c r="V60" s="25"/>
      <c r="W60" s="25"/>
      <c r="X60" s="25"/>
      <c r="Y60" s="25"/>
      <c r="Z60" s="25"/>
    </row>
    <row r="61" ht="14.25" customHeight="1">
      <c r="A61" s="178" t="s">
        <v>132</v>
      </c>
      <c r="B61" s="179">
        <f>IF(B58=0,"",(D61/G5))</f>
        <v>27055</v>
      </c>
      <c r="C61" s="180" t="s">
        <v>133</v>
      </c>
      <c r="D61" s="179">
        <f>IF(B58=0,"",(0.75*D59)-I42)</f>
        <v>216440</v>
      </c>
      <c r="E61" s="181"/>
      <c r="F61" s="67"/>
      <c r="G61" s="159"/>
      <c r="H61" s="111"/>
      <c r="I61" s="111"/>
      <c r="J61" s="111"/>
      <c r="K61" s="85"/>
      <c r="L61" s="25" t="s">
        <v>134</v>
      </c>
      <c r="M61" s="25"/>
      <c r="N61" s="25"/>
      <c r="O61" s="25"/>
      <c r="P61" s="25"/>
      <c r="Q61" s="25"/>
      <c r="R61" s="25"/>
      <c r="S61" s="25"/>
      <c r="T61" s="25"/>
      <c r="U61" s="25"/>
      <c r="V61" s="25"/>
      <c r="W61" s="25"/>
      <c r="X61" s="25"/>
      <c r="Y61" s="25"/>
      <c r="Z61" s="25"/>
    </row>
    <row r="62" ht="14.25" customHeight="1">
      <c r="A62" s="182" t="s">
        <v>135</v>
      </c>
      <c r="B62" s="183"/>
      <c r="C62" s="183"/>
      <c r="D62" s="184" t="s">
        <v>136</v>
      </c>
      <c r="E62" s="185"/>
      <c r="F62" s="67"/>
      <c r="G62" s="159"/>
      <c r="H62" s="111"/>
      <c r="I62" s="111"/>
      <c r="J62" s="111"/>
      <c r="K62" s="85"/>
      <c r="L62" s="25" t="s">
        <v>137</v>
      </c>
      <c r="M62" s="25"/>
      <c r="N62" s="25"/>
      <c r="O62" s="25"/>
      <c r="P62" s="25"/>
      <c r="Q62" s="25"/>
      <c r="R62" s="25"/>
      <c r="S62" s="25"/>
      <c r="T62" s="25"/>
      <c r="U62" s="25"/>
      <c r="V62" s="25"/>
      <c r="W62" s="25"/>
      <c r="X62" s="25"/>
      <c r="Y62" s="25"/>
      <c r="Z62" s="25"/>
    </row>
    <row r="63" ht="14.25" customHeight="1">
      <c r="A63" s="186" t="s">
        <v>138</v>
      </c>
      <c r="B63" s="187"/>
      <c r="C63" s="187"/>
      <c r="D63" s="187"/>
      <c r="E63" s="187"/>
      <c r="F63" s="187"/>
      <c r="G63" s="187"/>
      <c r="H63" s="187"/>
      <c r="I63" s="187"/>
      <c r="J63" s="188"/>
      <c r="K63" s="189"/>
      <c r="L63" s="155" t="s">
        <v>139</v>
      </c>
      <c r="M63" s="25"/>
      <c r="N63" s="25"/>
      <c r="O63" s="25"/>
      <c r="P63" s="25"/>
      <c r="Q63" s="25"/>
      <c r="R63" s="25"/>
      <c r="S63" s="25"/>
      <c r="T63" s="25"/>
      <c r="U63" s="25"/>
      <c r="V63" s="25"/>
      <c r="W63" s="25"/>
      <c r="X63" s="25"/>
      <c r="Y63" s="25"/>
      <c r="Z63" s="25"/>
    </row>
    <row r="64" ht="14.25" customHeight="1">
      <c r="A64" s="155"/>
      <c r="B64" s="25"/>
      <c r="C64" s="25"/>
      <c r="D64" s="190" t="s">
        <v>140</v>
      </c>
      <c r="E64" s="191"/>
      <c r="F64" s="25"/>
      <c r="G64" s="25"/>
      <c r="H64" s="25"/>
      <c r="I64" s="25"/>
      <c r="J64" s="25"/>
      <c r="K64" s="25"/>
      <c r="L64" s="155" t="s">
        <v>141</v>
      </c>
      <c r="M64" s="25"/>
      <c r="N64" s="25"/>
      <c r="O64" s="25"/>
      <c r="P64" s="25"/>
      <c r="Q64" s="25"/>
      <c r="R64" s="25"/>
      <c r="S64" s="25"/>
      <c r="T64" s="25"/>
      <c r="U64" s="25"/>
      <c r="V64" s="25"/>
      <c r="W64" s="25"/>
      <c r="X64" s="25"/>
      <c r="Y64" s="25"/>
      <c r="Z64" s="25"/>
    </row>
    <row r="65" ht="14.25" customHeight="1">
      <c r="A65" s="155"/>
      <c r="B65" s="155"/>
      <c r="C65" s="25"/>
      <c r="D65" s="190" t="s">
        <v>142</v>
      </c>
      <c r="E65" s="191"/>
      <c r="F65" s="25"/>
      <c r="G65" s="25"/>
      <c r="H65" s="25"/>
      <c r="I65" s="25"/>
      <c r="J65" s="25"/>
      <c r="K65" s="25"/>
      <c r="L65" s="157" t="s">
        <v>143</v>
      </c>
      <c r="M65" s="25"/>
      <c r="N65" s="25"/>
      <c r="O65" s="25"/>
      <c r="P65" s="25"/>
      <c r="Q65" s="25"/>
      <c r="R65" s="25"/>
      <c r="S65" s="25"/>
      <c r="T65" s="25"/>
      <c r="U65" s="25"/>
      <c r="V65" s="25"/>
      <c r="W65" s="25"/>
      <c r="X65" s="25"/>
      <c r="Y65" s="25"/>
      <c r="Z65" s="25"/>
    </row>
    <row r="66" ht="14.25" customHeight="1">
      <c r="A66" s="25"/>
      <c r="B66" s="25"/>
      <c r="C66" s="25"/>
      <c r="D66" s="25"/>
      <c r="E66" s="25"/>
      <c r="F66" s="25"/>
      <c r="G66" s="25"/>
      <c r="H66" s="25"/>
      <c r="I66" s="25"/>
      <c r="J66" s="25"/>
      <c r="K66" s="25"/>
      <c r="L66" s="192" t="s">
        <v>144</v>
      </c>
      <c r="M66" s="25"/>
      <c r="N66" s="25"/>
      <c r="O66" s="25"/>
      <c r="P66" s="25"/>
      <c r="Q66" s="25"/>
      <c r="R66" s="25"/>
      <c r="S66" s="25"/>
      <c r="T66" s="25"/>
      <c r="U66" s="25"/>
      <c r="V66" s="25"/>
      <c r="W66" s="25"/>
      <c r="X66" s="25"/>
      <c r="Y66" s="25"/>
      <c r="Z66" s="25"/>
    </row>
    <row r="67" ht="14.2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4.2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4.2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4.2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4.2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4.2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4.2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4.2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4.2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4.2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4.2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4.2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4.2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4.2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4.2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4.2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4.2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4.2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4.2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4.2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4.2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4.2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4.2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4.2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4.2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4.2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4.2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4.2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4.2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4.2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4.2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4.2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4.2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4.2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4.2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4.2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4.2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4.2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4.2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4.2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4.2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4.2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4.2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4.2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4.2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4.2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4.2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4.2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4.2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4.2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4.2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4.2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4.2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4.2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4.2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4.2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4.2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4.2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4.2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4.2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4.2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4.2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4.2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4.2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4.2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4.2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4.2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4.2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4.2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4.2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4.2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4.2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4.2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4.2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4.2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4.2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4.2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4.2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4.2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4.2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4.2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4.2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4.2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4.2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4.2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4.2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4.2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4.2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4.2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4.2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4.2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4.2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4.2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4.2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4.2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4.2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4.2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4.2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4.2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4.2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4.2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4.2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4.2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4.2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4.2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4.2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4.2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4.2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4.2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4.2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4.2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4.2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4.2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4.2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4.2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4.2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4.2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4.2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4.2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4.2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4.2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4.2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4.2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4.2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4.2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4.2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4.2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4.2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4.2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4.2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4.2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4.2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4.2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4.2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4.2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4.2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4.2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4.2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4.2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4.2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4.2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4.2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4.2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4.2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4.2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4.2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4.2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4.2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4.2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4.2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4.2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4.2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4.2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4.2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4.2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4.2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4.2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4.2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4.2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4.2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4.2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4.2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4.2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4.2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4.2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4.2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4.2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4.2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4.2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4.2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4.2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4.2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4.2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4.2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4.2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4.2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4.2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4.2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4.2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4.2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4.2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4.2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4.2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4.2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4.2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4.2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4.2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4.2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4.2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4.2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4.2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4.2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4.2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4.2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4.2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4.2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4.2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4.2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4.2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4.2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46">
    <mergeCell ref="D1:G1"/>
    <mergeCell ref="B2:D2"/>
    <mergeCell ref="J15:K15"/>
    <mergeCell ref="J16:K16"/>
    <mergeCell ref="J17:K17"/>
    <mergeCell ref="J18:K18"/>
    <mergeCell ref="J19:K19"/>
    <mergeCell ref="B32:D32"/>
    <mergeCell ref="J32:K32"/>
    <mergeCell ref="J20:K20"/>
    <mergeCell ref="J21:K21"/>
    <mergeCell ref="J22:K22"/>
    <mergeCell ref="J23:K23"/>
    <mergeCell ref="J25:K25"/>
    <mergeCell ref="J26:K26"/>
    <mergeCell ref="A28:E28"/>
    <mergeCell ref="J27:K27"/>
    <mergeCell ref="J28:K28"/>
    <mergeCell ref="J29:K29"/>
    <mergeCell ref="J30:K30"/>
    <mergeCell ref="J31:K31"/>
    <mergeCell ref="J33:K33"/>
    <mergeCell ref="J34:K34"/>
    <mergeCell ref="J35:K35"/>
    <mergeCell ref="J36:K36"/>
    <mergeCell ref="C37:D37"/>
    <mergeCell ref="J37:K37"/>
    <mergeCell ref="C38:D38"/>
    <mergeCell ref="C39:D39"/>
    <mergeCell ref="A47:E47"/>
    <mergeCell ref="G56:K56"/>
    <mergeCell ref="G57:K57"/>
    <mergeCell ref="D58:E58"/>
    <mergeCell ref="G58:K58"/>
    <mergeCell ref="G59:K59"/>
    <mergeCell ref="G60:K60"/>
    <mergeCell ref="G61:K61"/>
    <mergeCell ref="G62:K62"/>
    <mergeCell ref="A63:J63"/>
    <mergeCell ref="A48:D48"/>
    <mergeCell ref="A49:C49"/>
    <mergeCell ref="G52:K52"/>
    <mergeCell ref="G53:K53"/>
    <mergeCell ref="G54:K54"/>
    <mergeCell ref="G55:K55"/>
    <mergeCell ref="A57:B57"/>
  </mergeCells>
  <hyperlinks>
    <hyperlink r:id="rId2" ref="L52"/>
    <hyperlink r:id="rId3" ref="L53"/>
    <hyperlink r:id="rId4" ref="L54"/>
    <hyperlink r:id="rId5" ref="L55"/>
    <hyperlink r:id="rId6" ref="L56"/>
    <hyperlink r:id="rId7" ref="L65"/>
    <hyperlink r:id="rId8" ref="L66"/>
  </hyperlinks>
  <printOptions/>
  <pageMargins bottom="0.75" footer="0.0" header="0.0" left="0.7" right="0.7" top="0.75"/>
  <pageSetup orientation="portrait"/>
  <drawing r:id="rId9"/>
  <legacyDrawing r:id="rId10"/>
</worksheet>
</file>