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steme\Raccourcis bureau\Documents\Cours\S3\E32\2020_09_29 TD TP 1\"/>
    </mc:Choice>
  </mc:AlternateContent>
  <xr:revisionPtr revIDLastSave="0" documentId="13_ncr:1_{6642832E-A166-4720-BEEB-2DF3DCD6D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K26" i="1"/>
  <c r="K24" i="1"/>
  <c r="K22" i="1"/>
  <c r="K20" i="1"/>
  <c r="K18" i="1"/>
  <c r="F44" i="1"/>
  <c r="E44" i="1"/>
  <c r="D44" i="1"/>
  <c r="C44" i="1"/>
  <c r="F42" i="1"/>
  <c r="F43" i="1" s="1"/>
  <c r="F45" i="1" s="1"/>
  <c r="F39" i="1"/>
  <c r="E39" i="1"/>
  <c r="D39" i="1"/>
  <c r="C39" i="1"/>
  <c r="F37" i="1"/>
  <c r="E37" i="1"/>
  <c r="D37" i="1"/>
  <c r="C37" i="1"/>
  <c r="F35" i="1"/>
  <c r="E35" i="1"/>
  <c r="D35" i="1"/>
  <c r="C35" i="1"/>
  <c r="F33" i="1"/>
  <c r="E33" i="1"/>
  <c r="D33" i="1"/>
  <c r="H41" i="1"/>
  <c r="E42" i="1" s="1"/>
  <c r="E43" i="1" s="1"/>
  <c r="E45" i="1" s="1"/>
  <c r="I28" i="1"/>
  <c r="I26" i="1"/>
  <c r="I24" i="1"/>
  <c r="H24" i="1"/>
  <c r="I22" i="1"/>
  <c r="H22" i="1"/>
  <c r="I18" i="1"/>
  <c r="H20" i="1"/>
  <c r="G18" i="1"/>
  <c r="E28" i="1"/>
  <c r="E26" i="1"/>
  <c r="E24" i="1"/>
  <c r="E22" i="1"/>
  <c r="E20" i="1"/>
  <c r="E18" i="1"/>
  <c r="D28" i="1"/>
  <c r="D26" i="1"/>
  <c r="D24" i="1"/>
  <c r="D22" i="1"/>
  <c r="H36" i="1" s="1"/>
  <c r="D20" i="1"/>
  <c r="D18" i="1"/>
  <c r="C26" i="1"/>
  <c r="C24" i="1"/>
  <c r="C22" i="1"/>
  <c r="C20" i="1"/>
  <c r="B28" i="1"/>
  <c r="B26" i="1"/>
  <c r="B24" i="1"/>
  <c r="H38" i="1" s="1"/>
  <c r="B22" i="1"/>
  <c r="B20" i="1"/>
  <c r="H34" i="1" s="1"/>
  <c r="C18" i="1"/>
  <c r="B18" i="1"/>
  <c r="O12" i="1"/>
  <c r="O11" i="1"/>
  <c r="O10" i="1"/>
  <c r="O7" i="1"/>
  <c r="O6" i="1"/>
  <c r="O3" i="1"/>
  <c r="O2" i="1"/>
  <c r="M13" i="1"/>
  <c r="M8" i="1"/>
  <c r="M4" i="1"/>
  <c r="G34" i="1"/>
  <c r="G36" i="1"/>
  <c r="G38" i="1"/>
  <c r="G40" i="1"/>
  <c r="G41" i="1"/>
  <c r="G32" i="1"/>
  <c r="C42" i="1" l="1"/>
  <c r="C43" i="1" s="1"/>
  <c r="C45" i="1" s="1"/>
  <c r="D42" i="1"/>
  <c r="D43" i="1" s="1"/>
  <c r="D45" i="1" s="1"/>
  <c r="H32" i="1"/>
  <c r="C33" i="1" s="1"/>
  <c r="K29" i="1"/>
  <c r="O13" i="1"/>
  <c r="O4" i="1"/>
  <c r="O8" i="1"/>
  <c r="F5" i="1"/>
  <c r="O16" i="1" l="1"/>
</calcChain>
</file>

<file path=xl/sharedStrings.xml><?xml version="1.0" encoding="utf-8"?>
<sst xmlns="http://schemas.openxmlformats.org/spreadsheetml/2006/main" count="90" uniqueCount="63">
  <si>
    <t>Ménages 1</t>
  </si>
  <si>
    <t>Ménages 2</t>
  </si>
  <si>
    <t>Ménages 3</t>
  </si>
  <si>
    <t>Ménages 4</t>
  </si>
  <si>
    <t>Niveau de revenu</t>
  </si>
  <si>
    <t>élevé</t>
  </si>
  <si>
    <t>faible</t>
  </si>
  <si>
    <t>forte</t>
  </si>
  <si>
    <t>Vulnérabilité</t>
  </si>
  <si>
    <t>Chiffre d'affaires total</t>
  </si>
  <si>
    <t>Charges totales</t>
  </si>
  <si>
    <t>Marge globale</t>
  </si>
  <si>
    <t>Intérêts des emprunts</t>
  </si>
  <si>
    <t>Rémunération des capitaux</t>
  </si>
  <si>
    <t>Chiffre d'affaires</t>
  </si>
  <si>
    <t>Nombre de clients</t>
  </si>
  <si>
    <t>Total</t>
  </si>
  <si>
    <t>Niveau 1</t>
  </si>
  <si>
    <t>Activités</t>
  </si>
  <si>
    <t>Niveau 2</t>
  </si>
  <si>
    <t>Type 1</t>
  </si>
  <si>
    <t>Type 2</t>
  </si>
  <si>
    <t>Type 3</t>
  </si>
  <si>
    <t>Sous-traitance (en €)</t>
  </si>
  <si>
    <t>Informatique (en poste)</t>
  </si>
  <si>
    <t>En €</t>
  </si>
  <si>
    <t>Affranchissement</t>
  </si>
  <si>
    <t>Téléphone</t>
  </si>
  <si>
    <t>Main d'œuvre (en h)</t>
  </si>
  <si>
    <t>Gestion des opérations courantes</t>
  </si>
  <si>
    <t>Conseil bancaire</t>
  </si>
  <si>
    <t>Gestion des prêts</t>
  </si>
  <si>
    <t>Gestion des placements</t>
  </si>
  <si>
    <t>Gestion du contentieux</t>
  </si>
  <si>
    <t>Site internet</t>
  </si>
  <si>
    <t>Inducteurs</t>
  </si>
  <si>
    <t>Nombre de comptes ouverts</t>
  </si>
  <si>
    <t>Temps passé au conseil (heures)</t>
  </si>
  <si>
    <t>Nombre de prêts offerts</t>
  </si>
  <si>
    <t>Temps passé (en heures)</t>
  </si>
  <si>
    <t>Temps passé (en heure)</t>
  </si>
  <si>
    <t>Montant en €</t>
  </si>
  <si>
    <t>Main d'œuvre</t>
  </si>
  <si>
    <t>Heures de niveau 1</t>
  </si>
  <si>
    <t>Coût Total</t>
  </si>
  <si>
    <t>Unités de type 1</t>
  </si>
  <si>
    <t>Unités de type 2</t>
  </si>
  <si>
    <t>Informatique</t>
  </si>
  <si>
    <t>Postes de type 1</t>
  </si>
  <si>
    <t>Postes de type 2</t>
  </si>
  <si>
    <t>Postes de type 3</t>
  </si>
  <si>
    <t>Sous-traitance</t>
  </si>
  <si>
    <t>Charges totales à répartir</t>
  </si>
  <si>
    <t>Heures de niveau 2</t>
  </si>
  <si>
    <t>Coût unitaire (en €)</t>
  </si>
  <si>
    <t>Coût total</t>
  </si>
  <si>
    <t>Coût total par activité</t>
  </si>
  <si>
    <t>TOTAL :</t>
  </si>
  <si>
    <t>Coût unitaire par inducteur</t>
  </si>
  <si>
    <t>n/a</t>
  </si>
  <si>
    <t>Coût par segment</t>
  </si>
  <si>
    <t>CA par segment</t>
  </si>
  <si>
    <t>Rentabilité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</si>
</sst>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0" fillId="0" borderId="2" xfId="0" applyNumberFormat="1" applyBorder="1"/>
    <xf numFmtId="164" fontId="0" fillId="0" borderId="3" xfId="0" applyNumberFormat="1" applyBorder="1"/>
    <xf numFmtId="0" fontId="1" fillId="2" borderId="8" xfId="0" applyFont="1" applyFill="1" applyBorder="1"/>
    <xf numFmtId="164" fontId="0" fillId="2" borderId="5" xfId="0" applyNumberFormat="1" applyFill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/>
    <xf numFmtId="44" fontId="0" fillId="0" borderId="0" xfId="0" applyNumberFormat="1" applyBorder="1"/>
    <xf numFmtId="0" fontId="0" fillId="0" borderId="7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0" fillId="0" borderId="9" xfId="0" applyBorder="1"/>
    <xf numFmtId="44" fontId="0" fillId="0" borderId="4" xfId="0" applyNumberFormat="1" applyBorder="1"/>
    <xf numFmtId="0" fontId="3" fillId="0" borderId="6" xfId="0" applyFont="1" applyBorder="1"/>
    <xf numFmtId="0" fontId="0" fillId="0" borderId="2" xfId="0" applyBorder="1"/>
    <xf numFmtId="0" fontId="1" fillId="0" borderId="8" xfId="0" applyFont="1" applyFill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4" fontId="0" fillId="0" borderId="11" xfId="0" applyNumberFormat="1" applyBorder="1"/>
    <xf numFmtId="44" fontId="0" fillId="0" borderId="6" xfId="1" applyFon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7" xfId="1" applyNumberFormat="1" applyFont="1" applyBorder="1"/>
    <xf numFmtId="164" fontId="0" fillId="0" borderId="11" xfId="0" applyNumberFormat="1" applyBorder="1"/>
    <xf numFmtId="164" fontId="1" fillId="0" borderId="8" xfId="1" applyNumberFormat="1" applyFont="1" applyBorder="1"/>
    <xf numFmtId="164" fontId="1" fillId="0" borderId="6" xfId="1" applyNumberFormat="1" applyFont="1" applyBorder="1"/>
    <xf numFmtId="164" fontId="1" fillId="0" borderId="8" xfId="0" applyNumberFormat="1" applyFon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164" fontId="4" fillId="0" borderId="13" xfId="0" applyNumberFormat="1" applyFont="1" applyBorder="1"/>
    <xf numFmtId="164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Border="1"/>
    <xf numFmtId="164" fontId="4" fillId="0" borderId="14" xfId="0" applyNumberFormat="1" applyFont="1" applyBorder="1"/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4" fontId="4" fillId="0" borderId="3" xfId="0" applyNumberFormat="1" applyFont="1" applyBorder="1"/>
    <xf numFmtId="0" fontId="4" fillId="0" borderId="7" xfId="0" applyFont="1" applyBorder="1"/>
    <xf numFmtId="0" fontId="4" fillId="0" borderId="8" xfId="0" applyFont="1" applyBorder="1"/>
    <xf numFmtId="164" fontId="4" fillId="0" borderId="5" xfId="0" applyNumberFormat="1" applyFont="1" applyBorder="1"/>
    <xf numFmtId="164" fontId="4" fillId="0" borderId="13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1" fillId="0" borderId="1" xfId="0" applyFont="1" applyFill="1" applyBorder="1" applyAlignment="1">
      <alignment horizontal="center" wrapText="1"/>
    </xf>
    <xf numFmtId="44" fontId="0" fillId="0" borderId="7" xfId="0" applyNumberFormat="1" applyFill="1" applyBorder="1"/>
    <xf numFmtId="44" fontId="0" fillId="2" borderId="7" xfId="0" applyNumberFormat="1" applyFill="1" applyBorder="1"/>
    <xf numFmtId="44" fontId="0" fillId="2" borderId="7" xfId="0" applyNumberFormat="1" applyFill="1" applyBorder="1" applyAlignment="1">
      <alignment horizontal="right"/>
    </xf>
    <xf numFmtId="0" fontId="0" fillId="0" borderId="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/>
    <xf numFmtId="44" fontId="0" fillId="2" borderId="6" xfId="0" applyNumberFormat="1" applyFill="1" applyBorder="1"/>
    <xf numFmtId="44" fontId="0" fillId="0" borderId="5" xfId="0" applyNumberFormat="1" applyFill="1" applyBorder="1"/>
    <xf numFmtId="44" fontId="4" fillId="0" borderId="0" xfId="0" applyNumberFormat="1" applyFont="1" applyBorder="1"/>
    <xf numFmtId="164" fontId="4" fillId="0" borderId="0" xfId="0" applyNumberFormat="1" applyFont="1" applyFill="1" applyBorder="1"/>
    <xf numFmtId="44" fontId="4" fillId="0" borderId="0" xfId="0" applyNumberFormat="1" applyFont="1" applyFill="1" applyBorder="1"/>
    <xf numFmtId="44" fontId="4" fillId="0" borderId="4" xfId="0" applyNumberFormat="1" applyFont="1" applyFill="1" applyBorder="1"/>
    <xf numFmtId="44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44" fontId="0" fillId="0" borderId="9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6" workbookViewId="0">
      <selection activeCell="M30" sqref="M30"/>
    </sheetView>
  </sheetViews>
  <sheetFormatPr baseColWidth="10" defaultColWidth="9.140625" defaultRowHeight="15" x14ac:dyDescent="0.25"/>
  <cols>
    <col min="1" max="1" width="31" bestFit="1" customWidth="1"/>
    <col min="2" max="2" width="16.85546875" bestFit="1" customWidth="1"/>
    <col min="3" max="4" width="15.28515625" bestFit="1" customWidth="1"/>
    <col min="5" max="5" width="20.85546875" bestFit="1" customWidth="1"/>
    <col min="6" max="6" width="17" bestFit="1" customWidth="1"/>
    <col min="7" max="7" width="13.7109375" bestFit="1" customWidth="1"/>
    <col min="8" max="8" width="12.85546875" customWidth="1"/>
    <col min="9" max="9" width="9.28515625" bestFit="1" customWidth="1"/>
    <col min="10" max="10" width="13.5703125" customWidth="1"/>
    <col min="11" max="11" width="13.140625" customWidth="1"/>
    <col min="12" max="12" width="23.42578125" bestFit="1" customWidth="1"/>
    <col min="13" max="13" width="11.85546875" bestFit="1" customWidth="1"/>
    <col min="14" max="14" width="13.140625" customWidth="1"/>
    <col min="15" max="15" width="14.28515625" bestFit="1" customWidth="1"/>
  </cols>
  <sheetData>
    <row r="1" spans="1:15" ht="30" x14ac:dyDescent="0.25">
      <c r="A1" s="7"/>
      <c r="B1" s="8" t="s">
        <v>4</v>
      </c>
      <c r="C1" s="9" t="s">
        <v>8</v>
      </c>
      <c r="L1" s="50" t="s">
        <v>42</v>
      </c>
      <c r="M1" s="51"/>
      <c r="N1" s="56" t="s">
        <v>54</v>
      </c>
      <c r="O1" s="57" t="s">
        <v>55</v>
      </c>
    </row>
    <row r="2" spans="1:15" x14ac:dyDescent="0.25">
      <c r="A2" s="5" t="s">
        <v>0</v>
      </c>
      <c r="B2" s="1" t="s">
        <v>5</v>
      </c>
      <c r="C2" s="2" t="s">
        <v>6</v>
      </c>
      <c r="L2" s="49" t="s">
        <v>43</v>
      </c>
      <c r="M2" s="68">
        <v>65520</v>
      </c>
      <c r="N2" s="60">
        <v>30</v>
      </c>
      <c r="O2" s="61">
        <f>N2*M2</f>
        <v>1965600</v>
      </c>
    </row>
    <row r="3" spans="1:15" x14ac:dyDescent="0.25">
      <c r="A3" s="5" t="s">
        <v>1</v>
      </c>
      <c r="B3" s="1" t="s">
        <v>5</v>
      </c>
      <c r="C3" s="2" t="s">
        <v>7</v>
      </c>
      <c r="E3" s="10" t="s">
        <v>10</v>
      </c>
      <c r="F3" s="13">
        <v>3418180</v>
      </c>
      <c r="L3" s="49" t="s">
        <v>53</v>
      </c>
      <c r="M3" s="68">
        <v>16848</v>
      </c>
      <c r="N3" s="60">
        <v>60</v>
      </c>
      <c r="O3" s="61">
        <f>M3*N3</f>
        <v>1010880</v>
      </c>
    </row>
    <row r="4" spans="1:15" x14ac:dyDescent="0.25">
      <c r="A4" s="5" t="s">
        <v>2</v>
      </c>
      <c r="B4" s="1" t="s">
        <v>6</v>
      </c>
      <c r="C4" s="2" t="s">
        <v>6</v>
      </c>
      <c r="E4" s="11" t="s">
        <v>9</v>
      </c>
      <c r="F4" s="14">
        <v>14630000</v>
      </c>
      <c r="L4" s="12" t="s">
        <v>44</v>
      </c>
      <c r="M4" s="69">
        <f>M2+M3</f>
        <v>82368</v>
      </c>
      <c r="N4" s="62"/>
      <c r="O4" s="67">
        <f>O2+O3</f>
        <v>2976480</v>
      </c>
    </row>
    <row r="5" spans="1:15" x14ac:dyDescent="0.25">
      <c r="A5" s="6" t="s">
        <v>3</v>
      </c>
      <c r="B5" s="3" t="s">
        <v>6</v>
      </c>
      <c r="C5" s="4" t="s">
        <v>7</v>
      </c>
      <c r="E5" s="15" t="s">
        <v>11</v>
      </c>
      <c r="F5" s="16">
        <f>F4-F3</f>
        <v>11211820</v>
      </c>
      <c r="L5" s="53" t="s">
        <v>27</v>
      </c>
      <c r="M5" s="47"/>
      <c r="N5" s="47"/>
      <c r="O5" s="25"/>
    </row>
    <row r="6" spans="1:15" x14ac:dyDescent="0.25">
      <c r="L6" s="49" t="s">
        <v>45</v>
      </c>
      <c r="M6" s="28">
        <v>60000</v>
      </c>
      <c r="N6" s="48">
        <v>0.25</v>
      </c>
      <c r="O6" s="63">
        <f>M6*N6</f>
        <v>15000</v>
      </c>
    </row>
    <row r="7" spans="1:15" x14ac:dyDescent="0.25">
      <c r="L7" s="49" t="s">
        <v>46</v>
      </c>
      <c r="M7" s="28">
        <v>30000</v>
      </c>
      <c r="N7" s="48">
        <v>0.35</v>
      </c>
      <c r="O7" s="63">
        <f>M7*N7</f>
        <v>10500</v>
      </c>
    </row>
    <row r="8" spans="1:15" x14ac:dyDescent="0.25">
      <c r="A8" s="7"/>
      <c r="B8" s="19" t="s">
        <v>0</v>
      </c>
      <c r="C8" s="19" t="s">
        <v>1</v>
      </c>
      <c r="D8" s="8" t="s">
        <v>2</v>
      </c>
      <c r="E8" s="8" t="s">
        <v>3</v>
      </c>
      <c r="F8" s="20" t="s">
        <v>16</v>
      </c>
      <c r="L8" s="12" t="s">
        <v>44</v>
      </c>
      <c r="M8" s="30">
        <f>M6+M7</f>
        <v>90000</v>
      </c>
      <c r="N8" s="52"/>
      <c r="O8" s="65">
        <f>O6+O7</f>
        <v>25500</v>
      </c>
    </row>
    <row r="9" spans="1:15" x14ac:dyDescent="0.25">
      <c r="A9" s="17" t="s">
        <v>12</v>
      </c>
      <c r="B9" s="23">
        <v>750000</v>
      </c>
      <c r="C9" s="23">
        <v>2000000</v>
      </c>
      <c r="D9" s="23">
        <v>1500000</v>
      </c>
      <c r="E9" s="23">
        <v>650000</v>
      </c>
      <c r="F9" s="24">
        <v>4900000</v>
      </c>
      <c r="L9" s="53" t="s">
        <v>47</v>
      </c>
      <c r="M9" s="47"/>
      <c r="N9" s="58"/>
      <c r="O9" s="59"/>
    </row>
    <row r="10" spans="1:15" x14ac:dyDescent="0.25">
      <c r="A10" s="17" t="s">
        <v>13</v>
      </c>
      <c r="B10" s="23">
        <v>1750000</v>
      </c>
      <c r="C10" s="23">
        <v>3250000</v>
      </c>
      <c r="D10" s="23">
        <v>3350000</v>
      </c>
      <c r="E10" s="23">
        <v>1380000</v>
      </c>
      <c r="F10" s="24">
        <v>9730000</v>
      </c>
      <c r="L10" s="49" t="s">
        <v>48</v>
      </c>
      <c r="M10" s="28">
        <v>5</v>
      </c>
      <c r="N10" s="60">
        <v>500</v>
      </c>
      <c r="O10" s="63">
        <f>M10*N10</f>
        <v>2500</v>
      </c>
    </row>
    <row r="11" spans="1:15" x14ac:dyDescent="0.25">
      <c r="A11" s="17" t="s">
        <v>14</v>
      </c>
      <c r="B11" s="23">
        <v>2500000</v>
      </c>
      <c r="C11" s="23">
        <v>5250000</v>
      </c>
      <c r="D11" s="23">
        <v>4850000</v>
      </c>
      <c r="E11" s="23">
        <v>2030000</v>
      </c>
      <c r="F11" s="24">
        <v>14630000</v>
      </c>
      <c r="L11" s="49" t="s">
        <v>49</v>
      </c>
      <c r="M11" s="28">
        <v>4</v>
      </c>
      <c r="N11" s="60">
        <v>800</v>
      </c>
      <c r="O11" s="63">
        <f>M11*N11</f>
        <v>3200</v>
      </c>
    </row>
    <row r="12" spans="1:15" x14ac:dyDescent="0.25">
      <c r="A12" s="18" t="s">
        <v>15</v>
      </c>
      <c r="B12" s="21">
        <v>895</v>
      </c>
      <c r="C12" s="21">
        <v>2010</v>
      </c>
      <c r="D12" s="21">
        <v>1920</v>
      </c>
      <c r="E12" s="21">
        <v>3075</v>
      </c>
      <c r="F12" s="22">
        <v>7900</v>
      </c>
      <c r="L12" s="49" t="s">
        <v>50</v>
      </c>
      <c r="M12" s="28">
        <v>24</v>
      </c>
      <c r="N12" s="60">
        <v>2000</v>
      </c>
      <c r="O12" s="63">
        <f>M12*N12</f>
        <v>48000</v>
      </c>
    </row>
    <row r="13" spans="1:15" x14ac:dyDescent="0.25">
      <c r="L13" s="55" t="s">
        <v>44</v>
      </c>
      <c r="M13" s="30">
        <f>M10+M11+M12</f>
        <v>33</v>
      </c>
      <c r="N13" s="62"/>
      <c r="O13" s="65">
        <f>O10+O11+O12</f>
        <v>53700</v>
      </c>
    </row>
    <row r="14" spans="1:15" x14ac:dyDescent="0.25">
      <c r="L14" s="53" t="s">
        <v>26</v>
      </c>
      <c r="M14" s="47"/>
      <c r="N14" s="64"/>
      <c r="O14" s="66">
        <v>112500</v>
      </c>
    </row>
    <row r="15" spans="1:15" x14ac:dyDescent="0.25">
      <c r="A15" s="25"/>
      <c r="B15" s="26" t="s">
        <v>28</v>
      </c>
      <c r="C15" s="33"/>
      <c r="D15" s="32" t="s">
        <v>27</v>
      </c>
      <c r="E15" s="33"/>
      <c r="F15" s="35" t="s">
        <v>26</v>
      </c>
      <c r="G15" s="32" t="s">
        <v>24</v>
      </c>
      <c r="H15" s="26"/>
      <c r="I15" s="33"/>
      <c r="J15" s="27" t="s">
        <v>23</v>
      </c>
      <c r="K15" s="95" t="s">
        <v>56</v>
      </c>
      <c r="L15" s="93" t="s">
        <v>51</v>
      </c>
      <c r="M15" s="30"/>
      <c r="N15" s="62"/>
      <c r="O15" s="65">
        <v>250000</v>
      </c>
    </row>
    <row r="16" spans="1:15" x14ac:dyDescent="0.25">
      <c r="A16" s="17" t="s">
        <v>18</v>
      </c>
      <c r="B16" s="39" t="s">
        <v>17</v>
      </c>
      <c r="C16" s="38" t="s">
        <v>19</v>
      </c>
      <c r="D16" s="37" t="s">
        <v>20</v>
      </c>
      <c r="E16" s="38" t="s">
        <v>21</v>
      </c>
      <c r="F16" s="6" t="s">
        <v>25</v>
      </c>
      <c r="G16" s="37" t="s">
        <v>20</v>
      </c>
      <c r="H16" s="39" t="s">
        <v>21</v>
      </c>
      <c r="I16" s="38" t="s">
        <v>22</v>
      </c>
      <c r="J16" s="40"/>
      <c r="K16" s="96"/>
      <c r="L16" s="94" t="s">
        <v>52</v>
      </c>
      <c r="M16" s="30"/>
      <c r="N16" s="30"/>
      <c r="O16" s="65">
        <f>O4+O8+O13+O14+O15</f>
        <v>3418180</v>
      </c>
    </row>
    <row r="17" spans="1:11" x14ac:dyDescent="0.25">
      <c r="A17" s="17" t="s">
        <v>29</v>
      </c>
      <c r="B17" s="79">
        <v>18720</v>
      </c>
      <c r="C17" s="80">
        <v>3744</v>
      </c>
      <c r="D17" s="79">
        <v>10000</v>
      </c>
      <c r="E17" s="80">
        <v>5000</v>
      </c>
      <c r="F17" s="83">
        <v>30000</v>
      </c>
      <c r="G17" s="70">
        <v>5</v>
      </c>
      <c r="H17" s="71"/>
      <c r="I17" s="72">
        <v>7</v>
      </c>
      <c r="J17" s="29"/>
      <c r="K17" s="36"/>
    </row>
    <row r="18" spans="1:11" x14ac:dyDescent="0.25">
      <c r="A18" s="17"/>
      <c r="B18" s="74">
        <f>B17*N2</f>
        <v>561600</v>
      </c>
      <c r="C18" s="75">
        <f>C17*N3</f>
        <v>224640</v>
      </c>
      <c r="D18" s="74">
        <f>D17*N6</f>
        <v>2500</v>
      </c>
      <c r="E18" s="75">
        <f>E17*N7</f>
        <v>1750</v>
      </c>
      <c r="F18" s="86"/>
      <c r="G18" s="89">
        <f>G17*N10</f>
        <v>2500</v>
      </c>
      <c r="H18" s="1"/>
      <c r="I18" s="90">
        <f>I17*N12</f>
        <v>14000</v>
      </c>
      <c r="J18" s="29"/>
      <c r="K18" s="99">
        <f>B18+C18+D18+E18+F17+G18+H18+I18+J18</f>
        <v>836990</v>
      </c>
    </row>
    <row r="19" spans="1:11" x14ac:dyDescent="0.25">
      <c r="A19" s="17" t="s">
        <v>30</v>
      </c>
      <c r="B19" s="81">
        <v>9360</v>
      </c>
      <c r="C19" s="82">
        <v>1872</v>
      </c>
      <c r="D19" s="81">
        <v>10000</v>
      </c>
      <c r="E19" s="82">
        <v>5000</v>
      </c>
      <c r="F19" s="84">
        <v>17500</v>
      </c>
      <c r="G19" s="73"/>
      <c r="H19" s="1">
        <v>2</v>
      </c>
      <c r="I19" s="2"/>
      <c r="J19" s="29"/>
      <c r="K19" s="36"/>
    </row>
    <row r="20" spans="1:11" x14ac:dyDescent="0.25">
      <c r="A20" s="17"/>
      <c r="B20" s="74">
        <f>B19*N2</f>
        <v>280800</v>
      </c>
      <c r="C20" s="75">
        <f>C19*N3</f>
        <v>112320</v>
      </c>
      <c r="D20" s="74">
        <f>D19*N6</f>
        <v>2500</v>
      </c>
      <c r="E20" s="75">
        <f>E19*N7</f>
        <v>1750</v>
      </c>
      <c r="F20" s="86"/>
      <c r="G20" s="73"/>
      <c r="H20" s="91">
        <f>H19*N11</f>
        <v>1600</v>
      </c>
      <c r="I20" s="2"/>
      <c r="J20" s="29"/>
      <c r="K20" s="99">
        <f>B20+C20+D20+E20+F19+G20+H20+I20+J20</f>
        <v>416470</v>
      </c>
    </row>
    <row r="21" spans="1:11" x14ac:dyDescent="0.25">
      <c r="A21" s="17" t="s">
        <v>31</v>
      </c>
      <c r="B21" s="81">
        <v>11232</v>
      </c>
      <c r="C21" s="82">
        <v>3744</v>
      </c>
      <c r="D21" s="81">
        <v>10000</v>
      </c>
      <c r="E21" s="82">
        <v>5000</v>
      </c>
      <c r="F21" s="84">
        <v>15000</v>
      </c>
      <c r="G21" s="73"/>
      <c r="H21" s="1">
        <v>1</v>
      </c>
      <c r="I21" s="2">
        <v>5</v>
      </c>
      <c r="J21" s="29"/>
      <c r="K21" s="36"/>
    </row>
    <row r="22" spans="1:11" x14ac:dyDescent="0.25">
      <c r="A22" s="17"/>
      <c r="B22" s="74">
        <f>B21*N2</f>
        <v>336960</v>
      </c>
      <c r="C22" s="75">
        <f>C21*N3</f>
        <v>224640</v>
      </c>
      <c r="D22" s="74">
        <f>D21*N6</f>
        <v>2500</v>
      </c>
      <c r="E22" s="75">
        <f>E21*N7</f>
        <v>1750</v>
      </c>
      <c r="F22" s="86"/>
      <c r="G22" s="73"/>
      <c r="H22" s="91">
        <f>H21*N11</f>
        <v>800</v>
      </c>
      <c r="I22" s="90">
        <f>I21*N12</f>
        <v>10000</v>
      </c>
      <c r="J22" s="29"/>
      <c r="K22" s="99">
        <f>B22+C22+D22+E22+F21+G22+H22+I22</f>
        <v>591650</v>
      </c>
    </row>
    <row r="23" spans="1:11" x14ac:dyDescent="0.25">
      <c r="A23" s="17" t="s">
        <v>32</v>
      </c>
      <c r="B23" s="81">
        <v>14976</v>
      </c>
      <c r="C23" s="82">
        <v>3744</v>
      </c>
      <c r="D23" s="81">
        <v>10000</v>
      </c>
      <c r="E23" s="82">
        <v>5000</v>
      </c>
      <c r="F23" s="84">
        <v>25000</v>
      </c>
      <c r="G23" s="73"/>
      <c r="H23" s="1">
        <v>1</v>
      </c>
      <c r="I23" s="2">
        <v>7</v>
      </c>
      <c r="J23" s="29"/>
      <c r="K23" s="36"/>
    </row>
    <row r="24" spans="1:11" x14ac:dyDescent="0.25">
      <c r="A24" s="17"/>
      <c r="B24" s="74">
        <f>B23*N2</f>
        <v>449280</v>
      </c>
      <c r="C24" s="75">
        <f>C23*N3</f>
        <v>224640</v>
      </c>
      <c r="D24" s="74">
        <f>D23*N6</f>
        <v>2500</v>
      </c>
      <c r="E24" s="75">
        <f>E23*N7</f>
        <v>1750</v>
      </c>
      <c r="F24" s="86"/>
      <c r="G24" s="73"/>
      <c r="H24" s="91">
        <f>H23*N11</f>
        <v>800</v>
      </c>
      <c r="I24" s="90">
        <f>I23*N12</f>
        <v>14000</v>
      </c>
      <c r="J24" s="29"/>
      <c r="K24" s="99">
        <f>B24+C24+D24+E24+F23+G24+H24+I24+J24</f>
        <v>717970</v>
      </c>
    </row>
    <row r="25" spans="1:11" x14ac:dyDescent="0.25">
      <c r="A25" s="17" t="s">
        <v>33</v>
      </c>
      <c r="B25" s="81">
        <v>7488</v>
      </c>
      <c r="C25" s="82">
        <v>3744</v>
      </c>
      <c r="D25" s="81">
        <v>10000</v>
      </c>
      <c r="E25" s="82">
        <v>5000</v>
      </c>
      <c r="F25" s="84">
        <v>15000</v>
      </c>
      <c r="G25" s="73"/>
      <c r="H25" s="1"/>
      <c r="I25" s="2">
        <v>4</v>
      </c>
      <c r="J25" s="29"/>
      <c r="K25" s="36"/>
    </row>
    <row r="26" spans="1:11" x14ac:dyDescent="0.25">
      <c r="A26" s="17"/>
      <c r="B26" s="74">
        <f>B25*N2</f>
        <v>224640</v>
      </c>
      <c r="C26" s="75">
        <f>C25*N3</f>
        <v>224640</v>
      </c>
      <c r="D26" s="74">
        <f>D25*N6</f>
        <v>2500</v>
      </c>
      <c r="E26" s="75">
        <f>E25*N7</f>
        <v>1750</v>
      </c>
      <c r="F26" s="86"/>
      <c r="G26" s="73"/>
      <c r="H26" s="1"/>
      <c r="I26" s="90">
        <f>I25*N12</f>
        <v>8000</v>
      </c>
      <c r="J26" s="29"/>
      <c r="K26" s="99">
        <f>B26+C26+D26+E26+F25+G26+H26+I26+J26</f>
        <v>476530</v>
      </c>
    </row>
    <row r="27" spans="1:11" x14ac:dyDescent="0.25">
      <c r="A27" s="17" t="s">
        <v>34</v>
      </c>
      <c r="B27" s="81">
        <v>3744</v>
      </c>
      <c r="C27" s="2"/>
      <c r="D27" s="81">
        <v>10000</v>
      </c>
      <c r="E27" s="82">
        <v>5000</v>
      </c>
      <c r="F27" s="84">
        <v>10000</v>
      </c>
      <c r="G27" s="73"/>
      <c r="H27" s="1"/>
      <c r="I27" s="2">
        <v>1</v>
      </c>
      <c r="J27" s="29">
        <v>250000</v>
      </c>
      <c r="K27" s="36"/>
    </row>
    <row r="28" spans="1:11" x14ac:dyDescent="0.25">
      <c r="A28" s="18"/>
      <c r="B28" s="78">
        <f>B27*N2</f>
        <v>112320</v>
      </c>
      <c r="C28" s="77"/>
      <c r="D28" s="78">
        <f>D27*N6</f>
        <v>2500</v>
      </c>
      <c r="E28" s="88">
        <f>E27*N7</f>
        <v>1750</v>
      </c>
      <c r="F28" s="87"/>
      <c r="G28" s="34"/>
      <c r="H28" s="30"/>
      <c r="I28" s="92">
        <f>I27*N12</f>
        <v>2000</v>
      </c>
      <c r="J28" s="31"/>
      <c r="K28" s="100">
        <f>B28+C28+D28+E28+F27+G28+H28+I28+J27</f>
        <v>378570</v>
      </c>
    </row>
    <row r="29" spans="1:11" x14ac:dyDescent="0.25">
      <c r="J29" s="97" t="s">
        <v>57</v>
      </c>
      <c r="K29" s="98">
        <f>K18+K20+K22+K24+K26+K28</f>
        <v>3418180</v>
      </c>
    </row>
    <row r="31" spans="1:11" ht="30.75" customHeight="1" x14ac:dyDescent="0.25">
      <c r="A31" s="101" t="s">
        <v>18</v>
      </c>
      <c r="B31" s="56" t="s">
        <v>35</v>
      </c>
      <c r="C31" s="8" t="s">
        <v>0</v>
      </c>
      <c r="D31" s="8" t="s">
        <v>1</v>
      </c>
      <c r="E31" s="8" t="s">
        <v>2</v>
      </c>
      <c r="F31" s="8" t="s">
        <v>3</v>
      </c>
      <c r="G31" s="9" t="s">
        <v>16</v>
      </c>
      <c r="H31" s="101" t="s">
        <v>58</v>
      </c>
    </row>
    <row r="32" spans="1:11" ht="30" x14ac:dyDescent="0.25">
      <c r="A32" s="41" t="s">
        <v>29</v>
      </c>
      <c r="B32" s="106" t="s">
        <v>36</v>
      </c>
      <c r="C32" s="47">
        <v>100</v>
      </c>
      <c r="D32" s="47">
        <v>250</v>
      </c>
      <c r="E32" s="47">
        <v>300</v>
      </c>
      <c r="F32" s="107">
        <v>600</v>
      </c>
      <c r="G32" s="54">
        <f>C32+D32+E32+F32</f>
        <v>1250</v>
      </c>
      <c r="H32" s="108">
        <f>K18/G32</f>
        <v>669.59199999999998</v>
      </c>
    </row>
    <row r="33" spans="1:8" x14ac:dyDescent="0.25">
      <c r="A33" s="42"/>
      <c r="B33" s="45"/>
      <c r="C33" s="110">
        <f>C32*H32</f>
        <v>66959.199999999997</v>
      </c>
      <c r="D33" s="110">
        <f>D32*H32</f>
        <v>167398</v>
      </c>
      <c r="E33" s="110">
        <f>E32*H32</f>
        <v>200877.6</v>
      </c>
      <c r="F33" s="112">
        <f>F32*H32</f>
        <v>401755.2</v>
      </c>
      <c r="G33" s="76"/>
      <c r="H33" s="102"/>
    </row>
    <row r="34" spans="1:8" ht="30" x14ac:dyDescent="0.25">
      <c r="A34" s="42" t="s">
        <v>30</v>
      </c>
      <c r="B34" s="45" t="s">
        <v>37</v>
      </c>
      <c r="C34" s="28">
        <v>1500</v>
      </c>
      <c r="D34" s="28">
        <v>4000</v>
      </c>
      <c r="E34" s="28">
        <v>2500</v>
      </c>
      <c r="F34" s="46">
        <v>4200</v>
      </c>
      <c r="G34" s="29">
        <f t="shared" ref="G34:G41" si="0">C34+D34+E34+F34</f>
        <v>12200</v>
      </c>
      <c r="H34" s="103">
        <f>K20/G34</f>
        <v>34.136885245901638</v>
      </c>
    </row>
    <row r="35" spans="1:8" x14ac:dyDescent="0.25">
      <c r="A35" s="42"/>
      <c r="B35" s="45"/>
      <c r="C35" s="110">
        <f>C34*H34</f>
        <v>51205.327868852459</v>
      </c>
      <c r="D35" s="110">
        <f>D34*H34</f>
        <v>136547.54098360657</v>
      </c>
      <c r="E35" s="110">
        <f>E34*H34</f>
        <v>85342.213114754093</v>
      </c>
      <c r="F35" s="112">
        <f>F34*H34</f>
        <v>143374.91803278687</v>
      </c>
      <c r="G35" s="85"/>
      <c r="H35" s="102"/>
    </row>
    <row r="36" spans="1:8" ht="30" x14ac:dyDescent="0.25">
      <c r="A36" s="42" t="s">
        <v>31</v>
      </c>
      <c r="B36" s="45" t="s">
        <v>38</v>
      </c>
      <c r="C36" s="28">
        <v>250</v>
      </c>
      <c r="D36" s="28">
        <v>450</v>
      </c>
      <c r="E36" s="28">
        <v>200</v>
      </c>
      <c r="F36" s="46">
        <v>250</v>
      </c>
      <c r="G36" s="29">
        <f t="shared" si="0"/>
        <v>1150</v>
      </c>
      <c r="H36" s="103">
        <f>K22/G36</f>
        <v>514.47826086956525</v>
      </c>
    </row>
    <row r="37" spans="1:8" x14ac:dyDescent="0.25">
      <c r="A37" s="42"/>
      <c r="B37" s="45"/>
      <c r="C37" s="110">
        <f>C36*H36</f>
        <v>128619.56521739131</v>
      </c>
      <c r="D37" s="110">
        <f>D36*H36</f>
        <v>231515.21739130435</v>
      </c>
      <c r="E37" s="110">
        <f>E36*H36</f>
        <v>102895.65217391305</v>
      </c>
      <c r="F37" s="112">
        <f>F36*H36</f>
        <v>128619.56521739131</v>
      </c>
      <c r="G37" s="85"/>
      <c r="H37" s="102"/>
    </row>
    <row r="38" spans="1:8" ht="30" x14ac:dyDescent="0.25">
      <c r="A38" s="42" t="s">
        <v>32</v>
      </c>
      <c r="B38" s="45" t="s">
        <v>39</v>
      </c>
      <c r="C38" s="46">
        <v>500</v>
      </c>
      <c r="D38" s="46">
        <v>750</v>
      </c>
      <c r="E38" s="46">
        <v>1200</v>
      </c>
      <c r="F38" s="46">
        <v>100</v>
      </c>
      <c r="G38" s="29">
        <f t="shared" si="0"/>
        <v>2550</v>
      </c>
      <c r="H38" s="103">
        <f>K24/G38</f>
        <v>281.55686274509804</v>
      </c>
    </row>
    <row r="39" spans="1:8" x14ac:dyDescent="0.25">
      <c r="A39" s="42"/>
      <c r="B39" s="45"/>
      <c r="C39" s="112">
        <f>C38*H38</f>
        <v>140778.43137254904</v>
      </c>
      <c r="D39" s="112">
        <f>D38*H38</f>
        <v>211167.64705882352</v>
      </c>
      <c r="E39" s="112">
        <f>E38*H38</f>
        <v>337868.23529411765</v>
      </c>
      <c r="F39" s="112">
        <f>F38*H38</f>
        <v>28155.686274509804</v>
      </c>
      <c r="G39" s="85"/>
      <c r="H39" s="102"/>
    </row>
    <row r="40" spans="1:8" x14ac:dyDescent="0.25">
      <c r="A40" s="42" t="s">
        <v>33</v>
      </c>
      <c r="B40" s="45" t="s">
        <v>41</v>
      </c>
      <c r="C40" s="111">
        <v>10000000</v>
      </c>
      <c r="D40" s="111">
        <v>50000000</v>
      </c>
      <c r="E40" s="111">
        <v>20000000</v>
      </c>
      <c r="F40" s="111">
        <v>200000000</v>
      </c>
      <c r="G40" s="75">
        <f t="shared" si="0"/>
        <v>280000000</v>
      </c>
      <c r="H40" s="104" t="s">
        <v>59</v>
      </c>
    </row>
    <row r="41" spans="1:8" ht="30" x14ac:dyDescent="0.25">
      <c r="A41" s="42" t="s">
        <v>34</v>
      </c>
      <c r="B41" s="45" t="s">
        <v>40</v>
      </c>
      <c r="C41" s="28">
        <v>18000</v>
      </c>
      <c r="D41" s="28">
        <v>50000</v>
      </c>
      <c r="E41" s="28">
        <v>40000</v>
      </c>
      <c r="F41" s="28">
        <v>60000</v>
      </c>
      <c r="G41" s="29">
        <f t="shared" si="0"/>
        <v>168000</v>
      </c>
      <c r="H41" s="103">
        <f>K28/G41</f>
        <v>2.253392857142857</v>
      </c>
    </row>
    <row r="42" spans="1:8" x14ac:dyDescent="0.25">
      <c r="A42" s="43"/>
      <c r="B42" s="105"/>
      <c r="C42" s="113">
        <f>C41*H41</f>
        <v>40561.071428571428</v>
      </c>
      <c r="D42" s="113">
        <f>D41*H41</f>
        <v>112669.64285714286</v>
      </c>
      <c r="E42" s="113">
        <f>E41*H41</f>
        <v>90135.714285714275</v>
      </c>
      <c r="F42" s="113">
        <f>F41*H41</f>
        <v>135203.57142857142</v>
      </c>
      <c r="G42" s="113"/>
      <c r="H42" s="109"/>
    </row>
    <row r="43" spans="1:8" x14ac:dyDescent="0.25">
      <c r="B43" s="43" t="s">
        <v>60</v>
      </c>
      <c r="C43" s="52">
        <f>C33+C35+C37+C39+C40+C42</f>
        <v>10428123.595887363</v>
      </c>
      <c r="D43" s="52">
        <f t="shared" ref="D43:F43" si="1">D33+D35+D37+D39+D40+D42</f>
        <v>50859298.048290879</v>
      </c>
      <c r="E43" s="52">
        <f t="shared" si="1"/>
        <v>20817119.414868496</v>
      </c>
      <c r="F43" s="114">
        <f t="shared" si="1"/>
        <v>200837108.94095325</v>
      </c>
    </row>
    <row r="44" spans="1:8" x14ac:dyDescent="0.25">
      <c r="B44" s="44" t="s">
        <v>61</v>
      </c>
      <c r="C44" s="115">
        <f>B11</f>
        <v>2500000</v>
      </c>
      <c r="D44" s="115">
        <f>C11</f>
        <v>5250000</v>
      </c>
      <c r="E44" s="115">
        <f>D11</f>
        <v>4850000</v>
      </c>
      <c r="F44" s="116">
        <f>E11</f>
        <v>2030000</v>
      </c>
    </row>
    <row r="45" spans="1:8" x14ac:dyDescent="0.25">
      <c r="B45" s="44" t="s">
        <v>62</v>
      </c>
      <c r="C45" s="117">
        <f>C44-C43</f>
        <v>-7928123.595887363</v>
      </c>
      <c r="D45" s="117">
        <f t="shared" ref="D45:F45" si="2">D44-D43</f>
        <v>-45609298.048290879</v>
      </c>
      <c r="E45" s="117">
        <f t="shared" si="2"/>
        <v>-15967119.414868496</v>
      </c>
      <c r="F45" s="117">
        <f t="shared" si="2"/>
        <v>-198807108.94095325</v>
      </c>
    </row>
  </sheetData>
  <mergeCells count="5">
    <mergeCell ref="B15:C15"/>
    <mergeCell ref="D15:E15"/>
    <mergeCell ref="G15:I15"/>
    <mergeCell ref="J15:J16"/>
    <mergeCell ref="K15:K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Kellian 67</dc:creator>
  <cp:lastModifiedBy>Kellian 67</cp:lastModifiedBy>
  <dcterms:created xsi:type="dcterms:W3CDTF">2015-06-05T18:19:34Z</dcterms:created>
  <dcterms:modified xsi:type="dcterms:W3CDTF">2020-09-29T15:25:38Z</dcterms:modified>
</cp:coreProperties>
</file>