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4dfa89ccd0cc17a8/Resume/financial models/"/>
    </mc:Choice>
  </mc:AlternateContent>
  <xr:revisionPtr revIDLastSave="46" documentId="8_{8B849A94-2716-49F3-BDD1-F76F5DF75172}" xr6:coauthVersionLast="47" xr6:coauthVersionMax="47" xr10:uidLastSave="{2DF8644D-5517-4BE2-A0E6-59DF2CEBA78B}"/>
  <bookViews>
    <workbookView xWindow="-108" yWindow="-108" windowWidth="23256" windowHeight="12456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2" i="4"/>
  <c r="G13" i="4" s="1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E10" i="4" s="1"/>
  <c r="D6" i="4"/>
  <c r="D10" i="4" s="1"/>
  <c r="G4" i="4"/>
  <c r="G18" i="4" s="1"/>
  <c r="F4" i="4"/>
  <c r="F18" i="4" s="1"/>
  <c r="E4" i="4"/>
  <c r="E18" i="4" s="1"/>
  <c r="D4" i="4"/>
  <c r="D18" i="4" s="1"/>
  <c r="C17" i="4"/>
  <c r="C16" i="4"/>
  <c r="C15" i="4"/>
  <c r="C13" i="4"/>
  <c r="C12" i="4"/>
  <c r="C10" i="4"/>
  <c r="C18" i="4" s="1"/>
  <c r="C9" i="4"/>
  <c r="C8" i="4"/>
  <c r="C7" i="4"/>
  <c r="C6" i="4"/>
  <c r="C4" i="4"/>
  <c r="E3" i="4"/>
  <c r="F3" i="4" s="1"/>
  <c r="G3" i="4" s="1"/>
  <c r="G23" i="2"/>
  <c r="F23" i="2"/>
  <c r="E23" i="2"/>
  <c r="D23" i="2"/>
  <c r="C23" i="2"/>
  <c r="H42" i="3"/>
  <c r="G42" i="3"/>
  <c r="F42" i="3"/>
  <c r="E42" i="3"/>
  <c r="D42" i="3"/>
  <c r="E24" i="3"/>
  <c r="D24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2" i="3"/>
  <c r="G12" i="3"/>
  <c r="F12" i="3"/>
  <c r="E12" i="3"/>
  <c r="D12" i="3"/>
  <c r="H11" i="3"/>
  <c r="G11" i="3"/>
  <c r="F11" i="3"/>
  <c r="E11" i="3"/>
  <c r="D11" i="3"/>
  <c r="E10" i="3"/>
  <c r="F10" i="3" s="1"/>
  <c r="G10" i="3" s="1"/>
  <c r="H10" i="3" s="1"/>
  <c r="D10" i="3"/>
  <c r="E9" i="3"/>
  <c r="F9" i="3" s="1"/>
  <c r="G9" i="3" s="1"/>
  <c r="H9" i="3" s="1"/>
  <c r="D9" i="3"/>
  <c r="H6" i="3"/>
  <c r="G6" i="3"/>
  <c r="F6" i="3"/>
  <c r="E6" i="3"/>
  <c r="H18" i="3"/>
  <c r="G18" i="3"/>
  <c r="F18" i="3"/>
  <c r="E18" i="3"/>
  <c r="H17" i="3"/>
  <c r="G17" i="3"/>
  <c r="F17" i="3"/>
  <c r="E17" i="3"/>
  <c r="H16" i="3"/>
  <c r="G16" i="3"/>
  <c r="F16" i="3"/>
  <c r="E16" i="3"/>
  <c r="D18" i="3"/>
  <c r="D7" i="3"/>
  <c r="D13" i="3" s="1"/>
  <c r="D17" i="3"/>
  <c r="D16" i="3"/>
  <c r="D6" i="3"/>
  <c r="D36" i="3"/>
  <c r="E36" i="3" s="1"/>
  <c r="F36" i="3" s="1"/>
  <c r="G36" i="3" s="1"/>
  <c r="H36" i="3" s="1"/>
  <c r="D35" i="3"/>
  <c r="E35" i="3" s="1"/>
  <c r="F35" i="3" s="1"/>
  <c r="G35" i="3" s="1"/>
  <c r="H35" i="3" s="1"/>
  <c r="E34" i="3"/>
  <c r="F34" i="3" s="1"/>
  <c r="G34" i="3" s="1"/>
  <c r="H34" i="3" s="1"/>
  <c r="D34" i="3"/>
  <c r="C36" i="3"/>
  <c r="C35" i="3"/>
  <c r="C34" i="3"/>
  <c r="H33" i="3"/>
  <c r="G33" i="3"/>
  <c r="F33" i="3"/>
  <c r="E33" i="3"/>
  <c r="D33" i="3"/>
  <c r="H32" i="3"/>
  <c r="G32" i="3"/>
  <c r="F32" i="3"/>
  <c r="E32" i="3"/>
  <c r="D32" i="3"/>
  <c r="B35" i="3"/>
  <c r="B36" i="3"/>
  <c r="B34" i="3"/>
  <c r="C26" i="3"/>
  <c r="C22" i="3"/>
  <c r="C27" i="3" s="1"/>
  <c r="C21" i="3"/>
  <c r="C18" i="3"/>
  <c r="C12" i="3"/>
  <c r="C13" i="3" s="1"/>
  <c r="C11" i="3"/>
  <c r="C7" i="3"/>
  <c r="E3" i="3"/>
  <c r="F3" i="3" s="1"/>
  <c r="G3" i="3" s="1"/>
  <c r="H3" i="3" s="1"/>
  <c r="D3" i="3"/>
  <c r="G21" i="2"/>
  <c r="F21" i="2"/>
  <c r="F22" i="2" s="1"/>
  <c r="F24" i="2" s="1"/>
  <c r="E21" i="2"/>
  <c r="D21" i="2"/>
  <c r="C21" i="2"/>
  <c r="C22" i="2"/>
  <c r="C24" i="2" s="1"/>
  <c r="H12" i="5"/>
  <c r="H15" i="5" s="1"/>
  <c r="G15" i="5"/>
  <c r="F15" i="5"/>
  <c r="E15" i="5"/>
  <c r="H14" i="5"/>
  <c r="G14" i="5"/>
  <c r="F14" i="5"/>
  <c r="E14" i="5"/>
  <c r="H13" i="5"/>
  <c r="G13" i="5"/>
  <c r="F13" i="5"/>
  <c r="E13" i="5"/>
  <c r="D15" i="5"/>
  <c r="G12" i="5"/>
  <c r="F12" i="5"/>
  <c r="E12" i="5"/>
  <c r="D12" i="5"/>
  <c r="D14" i="5"/>
  <c r="D13" i="5"/>
  <c r="H8" i="5"/>
  <c r="G8" i="5"/>
  <c r="F8" i="5"/>
  <c r="E8" i="5"/>
  <c r="D8" i="5"/>
  <c r="G24" i="2"/>
  <c r="D22" i="2"/>
  <c r="D24" i="2" s="1"/>
  <c r="E22" i="2"/>
  <c r="E24" i="2" s="1"/>
  <c r="G22" i="2"/>
  <c r="D20" i="2"/>
  <c r="E20" i="2"/>
  <c r="F20" i="2"/>
  <c r="G20" i="2"/>
  <c r="C20" i="2"/>
  <c r="G19" i="2"/>
  <c r="F19" i="2"/>
  <c r="E19" i="2"/>
  <c r="D19" i="2"/>
  <c r="C19" i="2"/>
  <c r="D16" i="2"/>
  <c r="E16" i="2"/>
  <c r="F16" i="2"/>
  <c r="G16" i="2"/>
  <c r="D17" i="2"/>
  <c r="E17" i="2"/>
  <c r="F17" i="2"/>
  <c r="G17" i="2"/>
  <c r="D18" i="2"/>
  <c r="E18" i="2"/>
  <c r="F18" i="2"/>
  <c r="G18" i="2"/>
  <c r="C17" i="2"/>
  <c r="C18" i="2"/>
  <c r="C16" i="2"/>
  <c r="G14" i="2"/>
  <c r="F14" i="2"/>
  <c r="E14" i="2"/>
  <c r="D14" i="2"/>
  <c r="C14" i="2"/>
  <c r="D13" i="2"/>
  <c r="E13" i="2"/>
  <c r="F13" i="2"/>
  <c r="G13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C13" i="2"/>
  <c r="C12" i="2"/>
  <c r="C10" i="2"/>
  <c r="C11" i="2"/>
  <c r="C9" i="2"/>
  <c r="G7" i="2"/>
  <c r="F7" i="2"/>
  <c r="E7" i="2"/>
  <c r="D7" i="2"/>
  <c r="C7" i="2"/>
  <c r="G6" i="2"/>
  <c r="F6" i="2"/>
  <c r="E6" i="2"/>
  <c r="D6" i="2"/>
  <c r="C6" i="2"/>
  <c r="D5" i="2"/>
  <c r="E5" i="2"/>
  <c r="F5" i="2"/>
  <c r="G5" i="2"/>
  <c r="B44" i="2"/>
  <c r="B43" i="2"/>
  <c r="B42" i="2"/>
  <c r="B39" i="2"/>
  <c r="B38" i="2"/>
  <c r="B37" i="2"/>
  <c r="B34" i="2"/>
  <c r="C5" i="2"/>
  <c r="G3" i="2"/>
  <c r="F3" i="2"/>
  <c r="E3" i="2"/>
  <c r="D3" i="2"/>
  <c r="B14" i="5"/>
  <c r="B13" i="5"/>
  <c r="B12" i="5"/>
  <c r="E3" i="5"/>
  <c r="F3" i="5" s="1"/>
  <c r="G3" i="5" s="1"/>
  <c r="H3" i="5" s="1"/>
  <c r="B9" i="4"/>
  <c r="B8" i="4"/>
  <c r="B7" i="4"/>
  <c r="D3" i="4"/>
  <c r="G5" i="3" l="1"/>
  <c r="F7" i="3"/>
  <c r="F13" i="3" s="1"/>
  <c r="E7" i="3"/>
  <c r="E13" i="3" s="1"/>
  <c r="G25" i="2"/>
  <c r="G26" i="2" s="1"/>
  <c r="G28" i="2" s="1"/>
  <c r="F24" i="3"/>
  <c r="C29" i="3"/>
  <c r="E25" i="2"/>
  <c r="E26" i="2"/>
  <c r="E28" i="2" s="1"/>
  <c r="F25" i="2"/>
  <c r="F26" i="2" s="1"/>
  <c r="F28" i="2" s="1"/>
  <c r="D25" i="2"/>
  <c r="D26" i="2" s="1"/>
  <c r="D28" i="2" s="1"/>
  <c r="C25" i="2"/>
  <c r="C26" i="2" s="1"/>
  <c r="H5" i="3" l="1"/>
  <c r="H7" i="3" s="1"/>
  <c r="H13" i="3" s="1"/>
  <c r="G7" i="3"/>
  <c r="G13" i="3" s="1"/>
  <c r="C28" i="2"/>
  <c r="D25" i="3"/>
  <c r="G24" i="3"/>
  <c r="D26" i="3" l="1"/>
  <c r="D27" i="3" s="1"/>
  <c r="D29" i="3" s="1"/>
  <c r="E25" i="3"/>
  <c r="H24" i="3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<sst xmlns="http://schemas.openxmlformats.org/spreadsheetml/2006/main" count="93" uniqueCount="79">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</sst>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8" formatCode="yyyy\E"/>
    <numFmt numFmtId="169" formatCode="mmm\-yy\A"/>
    <numFmt numFmtId="170" formatCode="mmm\-yy\E"/>
  </numFmts>
  <fonts count="11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8" fontId="1" fillId="2" borderId="2" xfId="0" applyNumberFormat="1" applyFont="1" applyFill="1" applyBorder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left" indent="1"/>
    </xf>
    <xf numFmtId="0" fontId="9" fillId="0" borderId="3" xfId="0" applyFont="1" applyBorder="1"/>
    <xf numFmtId="164" fontId="9" fillId="0" borderId="3" xfId="0" applyNumberFormat="1" applyFont="1" applyBorder="1"/>
    <xf numFmtId="0" fontId="10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164" fontId="0" fillId="0" borderId="4" xfId="0" applyNumberFormat="1" applyBorder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164" fontId="0" fillId="0" borderId="5" xfId="0" applyNumberFormat="1" applyBorder="1"/>
    <xf numFmtId="0" fontId="0" fillId="3" borderId="1" xfId="0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4" xfId="0" applyFont="1" applyBorder="1"/>
    <xf numFmtId="164" fontId="9" fillId="0" borderId="5" xfId="0" applyNumberFormat="1" applyFont="1" applyBorder="1"/>
    <xf numFmtId="0" fontId="9" fillId="0" borderId="5" xfId="0" applyFont="1" applyBorder="1"/>
    <xf numFmtId="166" fontId="9" fillId="0" borderId="5" xfId="0" applyNumberFormat="1" applyFont="1" applyBorder="1"/>
    <xf numFmtId="169" fontId="1" fillId="2" borderId="2" xfId="0" applyNumberFormat="1" applyFont="1" applyFill="1" applyBorder="1"/>
    <xf numFmtId="170" fontId="1" fillId="2" borderId="2" xfId="0" applyNumberFormat="1" applyFont="1" applyFill="1" applyBorder="1"/>
    <xf numFmtId="0" fontId="3" fillId="0" borderId="5" xfId="0" applyFont="1" applyBorder="1"/>
    <xf numFmtId="0" fontId="9" fillId="0" borderId="4" xfId="0" applyFont="1" applyBorder="1"/>
    <xf numFmtId="164" fontId="9" fillId="0" borderId="4" xfId="0" applyNumberFormat="1" applyFont="1" applyBorder="1"/>
    <xf numFmtId="164" fontId="0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tabSelected="1" workbookViewId="0">
      <selection activeCell="I21" sqref="I21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5" width="9.88671875" customWidth="1"/>
    <col min="6" max="7" width="10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9" t="s">
        <v>3</v>
      </c>
      <c r="C5" s="5">
        <f>C$32*C33</f>
        <v>25000</v>
      </c>
      <c r="D5" s="5">
        <f t="shared" ref="D5:G5" si="1">D$32*D33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40" t="s">
        <v>78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30" t="s">
        <v>4</v>
      </c>
      <c r="C7" s="31">
        <f>SUM(C5:C6)</f>
        <v>23750</v>
      </c>
      <c r="D7" s="31">
        <f t="shared" ref="D7:G7" si="3">SUM(D5:D6)</f>
        <v>26125</v>
      </c>
      <c r="E7" s="31">
        <f t="shared" si="3"/>
        <v>30875</v>
      </c>
      <c r="F7" s="31">
        <f t="shared" si="3"/>
        <v>38000</v>
      </c>
      <c r="G7" s="31">
        <f t="shared" si="3"/>
        <v>47500</v>
      </c>
    </row>
    <row r="8" spans="2:7" ht="14.4" x14ac:dyDescent="0.3">
      <c r="B8" s="3" t="s">
        <v>5</v>
      </c>
    </row>
    <row r="9" spans="2:7" ht="14.4" x14ac:dyDescent="0.3">
      <c r="B9" s="29" t="s">
        <v>6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9" t="s">
        <v>7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9" t="s">
        <v>8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3">
      <c r="B12" s="41" t="s">
        <v>9</v>
      </c>
      <c r="C12" s="34">
        <f>SUM(C9:C11)</f>
        <v>-9750</v>
      </c>
      <c r="D12" s="34">
        <f t="shared" ref="D12:G12" si="6">SUM(D9:D11)</f>
        <v>-10725</v>
      </c>
      <c r="E12" s="34">
        <f t="shared" si="6"/>
        <v>-12675</v>
      </c>
      <c r="F12" s="34">
        <f t="shared" si="6"/>
        <v>-15600</v>
      </c>
      <c r="G12" s="34">
        <f t="shared" si="6"/>
        <v>-19500</v>
      </c>
    </row>
    <row r="13" spans="2:7" ht="14.4" x14ac:dyDescent="0.3">
      <c r="B13" s="27" t="s">
        <v>10</v>
      </c>
      <c r="C13" s="28">
        <f>C7+C12</f>
        <v>14000</v>
      </c>
      <c r="D13" s="28">
        <f t="shared" ref="D13:G13" si="7">D7+D12</f>
        <v>15400</v>
      </c>
      <c r="E13" s="28">
        <f t="shared" si="7"/>
        <v>18200</v>
      </c>
      <c r="F13" s="28">
        <f t="shared" si="7"/>
        <v>22400</v>
      </c>
      <c r="G13" s="28">
        <f t="shared" si="7"/>
        <v>28000</v>
      </c>
    </row>
    <row r="14" spans="2:7" ht="14.4" x14ac:dyDescent="0.3">
      <c r="B14" s="32" t="s">
        <v>11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4" x14ac:dyDescent="0.3">
      <c r="B15" s="3" t="s">
        <v>12</v>
      </c>
    </row>
    <row r="16" spans="2:7" ht="14.4" x14ac:dyDescent="0.3">
      <c r="B16" s="29" t="s">
        <v>13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3">
      <c r="B17" s="29" t="s">
        <v>14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3">
      <c r="B18" s="29" t="s">
        <v>15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3">
      <c r="B19" s="33" t="s">
        <v>16</v>
      </c>
      <c r="C19" s="34">
        <f>SUM(C16:C18)</f>
        <v>-6250</v>
      </c>
      <c r="D19" s="34">
        <f t="shared" ref="D19:G19" si="11">SUM(D16:D18)</f>
        <v>-6875</v>
      </c>
      <c r="E19" s="34">
        <f t="shared" si="11"/>
        <v>-8125</v>
      </c>
      <c r="F19" s="34">
        <f t="shared" si="11"/>
        <v>-10000</v>
      </c>
      <c r="G19" s="34">
        <f t="shared" si="11"/>
        <v>-12500</v>
      </c>
    </row>
    <row r="20" spans="2:7" ht="14.4" x14ac:dyDescent="0.3">
      <c r="B20" s="35" t="s">
        <v>17</v>
      </c>
      <c r="C20" s="28">
        <f>C13+C19</f>
        <v>7750</v>
      </c>
      <c r="D20" s="28">
        <f t="shared" ref="D20:G20" si="12">D13+D19</f>
        <v>8525</v>
      </c>
      <c r="E20" s="28">
        <f t="shared" si="12"/>
        <v>10075</v>
      </c>
      <c r="F20" s="28">
        <f t="shared" si="12"/>
        <v>12400</v>
      </c>
      <c r="G20" s="28">
        <f t="shared" si="12"/>
        <v>15500</v>
      </c>
    </row>
    <row r="21" spans="2:7" ht="15.75" customHeight="1" x14ac:dyDescent="0.3">
      <c r="B21" s="4" t="s">
        <v>18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36" t="s">
        <v>19</v>
      </c>
      <c r="C22" s="31">
        <f>SUM(C20:C21)</f>
        <v>2797.6190476190477</v>
      </c>
      <c r="D22" s="31">
        <f t="shared" ref="D22:G22" si="13">SUM(D20:D21)</f>
        <v>3572.6190476190477</v>
      </c>
      <c r="E22" s="31">
        <f t="shared" si="13"/>
        <v>5122.6190476190477</v>
      </c>
      <c r="F22" s="31">
        <f t="shared" si="13"/>
        <v>7447.6190476190477</v>
      </c>
      <c r="G22" s="31">
        <f t="shared" si="13"/>
        <v>12547.619047619048</v>
      </c>
    </row>
    <row r="23" spans="2:7" ht="15.75" customHeight="1" x14ac:dyDescent="0.3">
      <c r="B23" s="4" t="s">
        <v>20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36" t="s">
        <v>21</v>
      </c>
      <c r="C24" s="31">
        <f>SUM(C22:C23)</f>
        <v>2132.6190476190477</v>
      </c>
      <c r="D24" s="31">
        <f t="shared" ref="D24:G24" si="14">SUM(D22:D23)</f>
        <v>2942.6190476190477</v>
      </c>
      <c r="E24" s="31">
        <f t="shared" si="14"/>
        <v>4195.1190476190477</v>
      </c>
      <c r="F24" s="31">
        <f t="shared" si="14"/>
        <v>6572.6190476190477</v>
      </c>
      <c r="G24" s="31">
        <f t="shared" si="14"/>
        <v>11725.119047619048</v>
      </c>
    </row>
    <row r="25" spans="2:7" ht="15.75" customHeight="1" x14ac:dyDescent="0.3">
      <c r="B25" s="4" t="s">
        <v>22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x14ac:dyDescent="0.3">
      <c r="B26" s="37" t="s">
        <v>23</v>
      </c>
      <c r="C26" s="42">
        <f>SUM(C24:C25)</f>
        <v>1684.7690476190478</v>
      </c>
      <c r="D26" s="42">
        <f t="shared" ref="D26:G26" si="16">SUM(D24:D25)</f>
        <v>2324.6690476190479</v>
      </c>
      <c r="E26" s="42">
        <f t="shared" si="16"/>
        <v>3314.1440476190478</v>
      </c>
      <c r="F26" s="42">
        <f t="shared" si="16"/>
        <v>5192.3690476190477</v>
      </c>
      <c r="G26" s="42">
        <f t="shared" si="16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32" t="s">
        <v>24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3"/>
    <row r="30" spans="2:7" ht="15.75" customHeight="1" x14ac:dyDescent="0.3">
      <c r="B30" s="7" t="s">
        <v>25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9" t="s">
        <v>26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9" t="s">
        <v>27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9" t="str">
        <f>B6&amp;" as a % of rev"</f>
        <v>$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5</v>
      </c>
      <c r="C36" s="13"/>
      <c r="D36" s="13"/>
      <c r="E36" s="13"/>
      <c r="F36" s="13"/>
      <c r="G36" s="13"/>
    </row>
    <row r="37" spans="2:7" ht="15.75" customHeight="1" x14ac:dyDescent="0.3">
      <c r="B37" s="39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9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9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12</v>
      </c>
      <c r="C41" s="13"/>
      <c r="D41" s="13"/>
      <c r="E41" s="13"/>
      <c r="F41" s="13"/>
      <c r="G41" s="13"/>
    </row>
    <row r="42" spans="2:7" ht="15.75" customHeight="1" x14ac:dyDescent="0.3">
      <c r="B42" s="39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9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9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28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opLeftCell="A18" workbookViewId="0">
      <selection activeCell="D5" sqref="D5:H5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44140625" customWidth="1"/>
    <col min="9" max="26" width="8.88671875" customWidth="1"/>
  </cols>
  <sheetData>
    <row r="2" spans="2:8" ht="14.4" x14ac:dyDescent="0.3">
      <c r="B2" s="1" t="s">
        <v>29</v>
      </c>
      <c r="C2" s="14" t="s">
        <v>30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45">
        <v>44561</v>
      </c>
      <c r="D3" s="46">
        <f>EDATE(C3,12)</f>
        <v>44926</v>
      </c>
      <c r="E3" s="46">
        <f t="shared" ref="E3:H3" si="0">EDATE(D3,12)</f>
        <v>45291</v>
      </c>
      <c r="F3" s="46">
        <f t="shared" si="0"/>
        <v>45657</v>
      </c>
      <c r="G3" s="46">
        <f t="shared" si="0"/>
        <v>46022</v>
      </c>
      <c r="H3" s="46">
        <f t="shared" si="0"/>
        <v>46387</v>
      </c>
    </row>
    <row r="4" spans="2:8" ht="14.4" x14ac:dyDescent="0.3">
      <c r="B4" s="3" t="s">
        <v>31</v>
      </c>
    </row>
    <row r="5" spans="2:8" ht="14.4" x14ac:dyDescent="0.3">
      <c r="B5" s="29" t="s">
        <v>32</v>
      </c>
      <c r="C5" s="15">
        <v>5000</v>
      </c>
      <c r="D5" s="5">
        <f>'Statement of Cashflows'!C18+'Balance Sheet'!C5</f>
        <v>-2871.6776836158188</v>
      </c>
      <c r="E5" s="5">
        <f>'Statement of Cashflows'!D18+'Balance Sheet'!D5</f>
        <v>3919.4895480225996</v>
      </c>
      <c r="F5" s="5">
        <f>'Statement of Cashflows'!E18+'Balance Sheet'!E5</f>
        <v>16464.249011299435</v>
      </c>
      <c r="G5" s="5">
        <f>'Statement of Cashflows'!F18+'Balance Sheet'!F5</f>
        <v>20901.350706214689</v>
      </c>
      <c r="H5" s="5">
        <f>'Statement of Cashflows'!G18+'Balance Sheet'!G5</f>
        <v>32423.04463276836</v>
      </c>
    </row>
    <row r="6" spans="2:8" ht="14.4" x14ac:dyDescent="0.3">
      <c r="B6" s="29" t="s">
        <v>33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30" t="s">
        <v>34</v>
      </c>
      <c r="C7" s="31">
        <f>SUM(C5:C6)</f>
        <v>5150</v>
      </c>
      <c r="D7" s="31">
        <f t="shared" ref="D7:H7" si="2">SUM(D5:D6)</f>
        <v>-2634.1776836158188</v>
      </c>
      <c r="E7" s="31">
        <f t="shared" si="2"/>
        <v>4180.7395480225996</v>
      </c>
      <c r="F7" s="31">
        <f t="shared" si="2"/>
        <v>16772.999011299435</v>
      </c>
      <c r="G7" s="31">
        <f t="shared" si="2"/>
        <v>21281.350706214689</v>
      </c>
      <c r="H7" s="31">
        <f t="shared" si="2"/>
        <v>32898.04463276836</v>
      </c>
    </row>
    <row r="8" spans="2:8" ht="14.4" x14ac:dyDescent="0.3">
      <c r="B8" s="3" t="s">
        <v>35</v>
      </c>
    </row>
    <row r="9" spans="2:8" ht="14.4" x14ac:dyDescent="0.3">
      <c r="B9" s="29" t="s">
        <v>36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9" t="s">
        <v>37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38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47" t="s">
        <v>39</v>
      </c>
      <c r="C12" s="38">
        <f>C11</f>
        <v>8000</v>
      </c>
      <c r="D12" s="38">
        <f t="shared" ref="D12:H12" si="4">D11</f>
        <v>17047.619047619046</v>
      </c>
      <c r="E12" s="38">
        <f t="shared" si="4"/>
        <v>12095.238095238095</v>
      </c>
      <c r="F12" s="38">
        <f t="shared" si="4"/>
        <v>7142.8571428571449</v>
      </c>
      <c r="G12" s="38">
        <f t="shared" si="4"/>
        <v>7190.4761904761908</v>
      </c>
      <c r="H12" s="38">
        <f t="shared" si="4"/>
        <v>4238.0952380952367</v>
      </c>
    </row>
    <row r="13" spans="2:8" ht="14.4" x14ac:dyDescent="0.3">
      <c r="B13" s="43" t="s">
        <v>40</v>
      </c>
      <c r="C13" s="42">
        <f>C7+C12</f>
        <v>13150</v>
      </c>
      <c r="D13" s="42">
        <f t="shared" ref="D13:H13" si="5">D7+D12</f>
        <v>14413.441364003227</v>
      </c>
      <c r="E13" s="42">
        <f t="shared" si="5"/>
        <v>16275.977643260696</v>
      </c>
      <c r="F13" s="42">
        <f t="shared" si="5"/>
        <v>23915.85615415658</v>
      </c>
      <c r="G13" s="42">
        <f t="shared" si="5"/>
        <v>28471.82689669088</v>
      </c>
      <c r="H13" s="42">
        <f t="shared" si="5"/>
        <v>37136.139870863597</v>
      </c>
    </row>
    <row r="15" spans="2:8" ht="14.4" x14ac:dyDescent="0.3">
      <c r="B15" s="3" t="s">
        <v>41</v>
      </c>
    </row>
    <row r="16" spans="2:8" ht="14.4" x14ac:dyDescent="0.3">
      <c r="B16" s="29" t="s">
        <v>42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9" t="s">
        <v>43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30" t="s">
        <v>44</v>
      </c>
      <c r="C18" s="30">
        <f>SUM(C16:C17)</f>
        <v>300</v>
      </c>
      <c r="D18" s="31">
        <f>SUM(D16:D17)</f>
        <v>378.67231638418082</v>
      </c>
      <c r="E18" s="31">
        <f>SUM(E16:E17)</f>
        <v>416.53954802259886</v>
      </c>
      <c r="F18" s="31">
        <f>SUM(F16:F17)</f>
        <v>492.27401129943507</v>
      </c>
      <c r="G18" s="31">
        <f>SUM(G16:G17)</f>
        <v>605.87570621468933</v>
      </c>
      <c r="H18" s="31">
        <f>SUM(H16:H17)</f>
        <v>757.34463276836163</v>
      </c>
    </row>
    <row r="19" spans="2:8" ht="14.4" x14ac:dyDescent="0.3">
      <c r="B19" s="3" t="s">
        <v>45</v>
      </c>
    </row>
    <row r="20" spans="2:8" ht="14.4" x14ac:dyDescent="0.3">
      <c r="B20" s="29" t="s">
        <v>46</v>
      </c>
      <c r="C20" s="15">
        <v>10000</v>
      </c>
      <c r="D20" s="5">
        <f>C20+D39-D40</f>
        <v>9500</v>
      </c>
      <c r="E20" s="5">
        <f t="shared" ref="E20:H20" si="8">D20+E39-E40</f>
        <v>9000</v>
      </c>
      <c r="F20" s="5">
        <f t="shared" si="8"/>
        <v>13250</v>
      </c>
      <c r="G20" s="5">
        <f t="shared" si="8"/>
        <v>12500</v>
      </c>
      <c r="H20" s="5">
        <f t="shared" si="8"/>
        <v>11750</v>
      </c>
    </row>
    <row r="21" spans="2:8" ht="15.75" customHeight="1" x14ac:dyDescent="0.3">
      <c r="B21" s="37" t="s">
        <v>47</v>
      </c>
      <c r="C21" s="42">
        <f>C20</f>
        <v>10000</v>
      </c>
      <c r="D21" s="42">
        <f t="shared" ref="D21:H21" si="9">D20</f>
        <v>9500</v>
      </c>
      <c r="E21" s="42">
        <f t="shared" si="9"/>
        <v>9000</v>
      </c>
      <c r="F21" s="42">
        <f t="shared" si="9"/>
        <v>13250</v>
      </c>
      <c r="G21" s="42">
        <f t="shared" si="9"/>
        <v>12500</v>
      </c>
      <c r="H21" s="42">
        <f t="shared" si="9"/>
        <v>11750</v>
      </c>
    </row>
    <row r="22" spans="2:8" ht="15.75" customHeight="1" x14ac:dyDescent="0.3">
      <c r="B22" s="43" t="s">
        <v>48</v>
      </c>
      <c r="C22" s="42">
        <f>C21+C18</f>
        <v>10300</v>
      </c>
      <c r="D22" s="42">
        <f t="shared" ref="D22:H22" si="10">D21+D18</f>
        <v>9878.6723163841816</v>
      </c>
      <c r="E22" s="42">
        <f t="shared" si="10"/>
        <v>9416.5395480225998</v>
      </c>
      <c r="F22" s="42">
        <f t="shared" si="10"/>
        <v>13742.274011299434</v>
      </c>
      <c r="G22" s="42">
        <f t="shared" si="10"/>
        <v>13105.875706214689</v>
      </c>
      <c r="H22" s="42">
        <f t="shared" si="10"/>
        <v>12507.344632768361</v>
      </c>
    </row>
    <row r="23" spans="2:8" ht="15.75" customHeight="1" x14ac:dyDescent="0.3">
      <c r="B23" s="3" t="s">
        <v>49</v>
      </c>
    </row>
    <row r="24" spans="2:8" ht="15.75" customHeight="1" x14ac:dyDescent="0.3">
      <c r="B24" s="29" t="s">
        <v>50</v>
      </c>
      <c r="C24" s="15">
        <v>300</v>
      </c>
      <c r="D24" s="5">
        <f>C24</f>
        <v>300</v>
      </c>
      <c r="E24" s="5">
        <f t="shared" ref="E24:H24" si="11">D24</f>
        <v>300</v>
      </c>
      <c r="F24" s="5">
        <f t="shared" si="11"/>
        <v>300</v>
      </c>
      <c r="G24" s="5">
        <f t="shared" si="11"/>
        <v>300</v>
      </c>
      <c r="H24" s="5">
        <f t="shared" si="11"/>
        <v>300</v>
      </c>
    </row>
    <row r="25" spans="2:8" ht="15.75" customHeight="1" x14ac:dyDescent="0.3">
      <c r="B25" s="29" t="s">
        <v>51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43" t="s">
        <v>52</v>
      </c>
      <c r="C26" s="42">
        <f>SUM(C24:C25)</f>
        <v>2850</v>
      </c>
      <c r="D26" s="42">
        <f t="shared" ref="D26:H26" si="12">SUM(D24:D25)</f>
        <v>4534.7690476190473</v>
      </c>
      <c r="E26" s="42">
        <f t="shared" si="12"/>
        <v>6859.4380952380952</v>
      </c>
      <c r="F26" s="42">
        <f t="shared" si="12"/>
        <v>10173.582142857143</v>
      </c>
      <c r="G26" s="42">
        <f t="shared" si="12"/>
        <v>15365.951190476191</v>
      </c>
      <c r="H26" s="42">
        <f t="shared" si="12"/>
        <v>24628.795238095241</v>
      </c>
    </row>
    <row r="27" spans="2:8" ht="15.75" customHeight="1" x14ac:dyDescent="0.3">
      <c r="B27" s="48" t="s">
        <v>53</v>
      </c>
      <c r="C27" s="49">
        <f>C26+C22</f>
        <v>13150</v>
      </c>
      <c r="D27" s="49">
        <f t="shared" ref="D27:H27" si="13">D26+D22</f>
        <v>14413.441364003229</v>
      </c>
      <c r="E27" s="49">
        <f t="shared" si="13"/>
        <v>16275.977643260696</v>
      </c>
      <c r="F27" s="49">
        <f t="shared" si="13"/>
        <v>23915.85615415658</v>
      </c>
      <c r="G27" s="49">
        <f t="shared" si="13"/>
        <v>28471.82689669088</v>
      </c>
      <c r="H27" s="49">
        <f t="shared" si="13"/>
        <v>37136.139870863604</v>
      </c>
    </row>
    <row r="28" spans="2:8" ht="15.75" customHeight="1" x14ac:dyDescent="0.3"/>
    <row r="29" spans="2:8" ht="15.75" customHeight="1" x14ac:dyDescent="0.3">
      <c r="B29" s="3" t="s">
        <v>54</v>
      </c>
      <c r="C29" s="5">
        <f t="shared" ref="C29:H29" si="14">C13-C27</f>
        <v>0</v>
      </c>
      <c r="D29" s="5">
        <f t="shared" si="14"/>
        <v>0</v>
      </c>
      <c r="E29" s="5">
        <f t="shared" si="14"/>
        <v>0</v>
      </c>
      <c r="F29" s="5">
        <f t="shared" si="14"/>
        <v>0</v>
      </c>
      <c r="G29" s="5">
        <f t="shared" si="14"/>
        <v>0</v>
      </c>
      <c r="H29" s="5">
        <f t="shared" si="14"/>
        <v>0</v>
      </c>
    </row>
    <row r="30" spans="2:8" ht="15.75" customHeight="1" x14ac:dyDescent="0.3"/>
    <row r="31" spans="2:8" ht="15.75" customHeight="1" x14ac:dyDescent="0.3">
      <c r="B31" s="7" t="s">
        <v>25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4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55</v>
      </c>
      <c r="C33" s="18">
        <v>8850</v>
      </c>
      <c r="D33" s="50">
        <f>-'Income Statement'!C12</f>
        <v>9750</v>
      </c>
      <c r="E33" s="50">
        <f>-'Income Statement'!D12</f>
        <v>10725</v>
      </c>
      <c r="F33" s="50">
        <f>-'Income Statement'!E12</f>
        <v>12675</v>
      </c>
      <c r="G33" s="50">
        <f>-'Income Statement'!F12</f>
        <v>15600</v>
      </c>
      <c r="H33" s="50">
        <f>-'Income Statement'!G12</f>
        <v>19500</v>
      </c>
    </row>
    <row r="34" spans="2:8" ht="15.75" customHeight="1" x14ac:dyDescent="0.3">
      <c r="B34" s="9" t="str">
        <f>B6&amp; 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5">D34</f>
        <v>0.01</v>
      </c>
      <c r="F34" s="19">
        <f t="shared" si="15"/>
        <v>0.01</v>
      </c>
      <c r="G34" s="19">
        <f t="shared" si="15"/>
        <v>0.01</v>
      </c>
      <c r="H34" s="19">
        <f t="shared" si="15"/>
        <v>0.01</v>
      </c>
    </row>
    <row r="35" spans="2:8" ht="15.75" customHeight="1" x14ac:dyDescent="0.3">
      <c r="B35" s="9" t="str">
        <f>B16&amp; " as a % of COGS"</f>
        <v>Accounts Payable as a % of COGS</v>
      </c>
      <c r="C35" s="19">
        <f>C16/C33</f>
        <v>2.2598870056497175E-2</v>
      </c>
      <c r="D35" s="19">
        <f t="shared" ref="D35:H35" si="16">C35</f>
        <v>2.2598870056497175E-2</v>
      </c>
      <c r="E35" s="19">
        <f t="shared" si="16"/>
        <v>2.2598870056497175E-2</v>
      </c>
      <c r="F35" s="19">
        <f t="shared" si="16"/>
        <v>2.2598870056497175E-2</v>
      </c>
      <c r="G35" s="19">
        <f t="shared" si="16"/>
        <v>2.2598870056497175E-2</v>
      </c>
      <c r="H35" s="19">
        <f t="shared" si="16"/>
        <v>2.2598870056497175E-2</v>
      </c>
    </row>
    <row r="36" spans="2:8" ht="15.75" customHeight="1" x14ac:dyDescent="0.3">
      <c r="B36" s="9" t="str">
        <f>B17&amp; " as a % of rev"</f>
        <v>Deferred Revenue as a % of rev</v>
      </c>
      <c r="C36" s="19">
        <f>C17/C32</f>
        <v>6.6666666666666671E-3</v>
      </c>
      <c r="D36" s="19">
        <f t="shared" ref="D36:H36" si="17">C36</f>
        <v>6.6666666666666671E-3</v>
      </c>
      <c r="E36" s="19">
        <f t="shared" si="17"/>
        <v>6.6666666666666671E-3</v>
      </c>
      <c r="F36" s="19">
        <f t="shared" si="17"/>
        <v>6.6666666666666671E-3</v>
      </c>
      <c r="G36" s="19">
        <f t="shared" si="17"/>
        <v>6.6666666666666671E-3</v>
      </c>
      <c r="H36" s="19">
        <f t="shared" si="17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46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56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57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58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59</v>
      </c>
      <c r="C42" s="8"/>
      <c r="D42" s="17">
        <f>D41*D20</f>
        <v>665.00000000000011</v>
      </c>
      <c r="E42" s="17">
        <f t="shared" ref="E42:H42" si="18">E41*E20</f>
        <v>630.00000000000011</v>
      </c>
      <c r="F42" s="17">
        <f t="shared" si="18"/>
        <v>927.50000000000011</v>
      </c>
      <c r="G42" s="17">
        <f t="shared" si="18"/>
        <v>875.00000000000011</v>
      </c>
      <c r="H42" s="17">
        <f t="shared" si="18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C4" sqref="C4:G18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4" width="8.88671875" customWidth="1"/>
    <col min="5" max="5" width="9.109375" customWidth="1"/>
    <col min="6" max="26" width="8.88671875" customWidth="1"/>
  </cols>
  <sheetData>
    <row r="2" spans="2:7" ht="14.4" x14ac:dyDescent="0.3">
      <c r="B2" s="1" t="s">
        <v>60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ref="E3" si="1">EDATE(D3,12)</f>
        <v>45292</v>
      </c>
      <c r="F3" s="26">
        <f t="shared" ref="F3" si="2">EDATE(E3,12)</f>
        <v>45658</v>
      </c>
      <c r="G3" s="26">
        <f t="shared" ref="G3" si="3">EDATE(F3,12)</f>
        <v>46023</v>
      </c>
    </row>
    <row r="4" spans="2:7" ht="14.4" x14ac:dyDescent="0.3">
      <c r="B4" s="3" t="s">
        <v>23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61</v>
      </c>
    </row>
    <row r="6" spans="2:7" ht="14.4" x14ac:dyDescent="0.3">
      <c r="B6" s="29" t="s">
        <v>62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9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9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9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30" t="s">
        <v>63</v>
      </c>
      <c r="C10" s="31">
        <f>SUM(C6:C9)</f>
        <v>4943.553268765133</v>
      </c>
      <c r="D10" s="31">
        <f t="shared" ref="D10:G10" si="4">SUM(D6:D9)</f>
        <v>4966.4981840193705</v>
      </c>
      <c r="E10" s="31">
        <f t="shared" si="4"/>
        <v>4980.6154156577886</v>
      </c>
      <c r="F10" s="31">
        <f t="shared" si="4"/>
        <v>4994.7326472962068</v>
      </c>
      <c r="G10" s="31">
        <f t="shared" si="4"/>
        <v>3008.8498789346245</v>
      </c>
    </row>
    <row r="11" spans="2:7" ht="14.4" x14ac:dyDescent="0.3">
      <c r="B11" s="3" t="s">
        <v>64</v>
      </c>
    </row>
    <row r="12" spans="2:7" ht="14.4" x14ac:dyDescent="0.3">
      <c r="B12" s="29" t="s">
        <v>65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3">
      <c r="B13" s="36" t="s">
        <v>66</v>
      </c>
      <c r="C13" s="31">
        <f>C12</f>
        <v>-14000</v>
      </c>
      <c r="D13" s="31">
        <f t="shared" ref="D13:G13" si="5">D12</f>
        <v>0</v>
      </c>
      <c r="E13" s="31">
        <f t="shared" si="5"/>
        <v>0</v>
      </c>
      <c r="F13" s="31">
        <f t="shared" si="5"/>
        <v>-5000</v>
      </c>
      <c r="G13" s="31">
        <f t="shared" si="5"/>
        <v>0</v>
      </c>
    </row>
    <row r="14" spans="2:7" ht="14.4" x14ac:dyDescent="0.3">
      <c r="B14" s="3" t="s">
        <v>67</v>
      </c>
    </row>
    <row r="15" spans="2:7" ht="14.4" x14ac:dyDescent="0.3">
      <c r="B15" s="29" t="s">
        <v>57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9" t="s">
        <v>68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3">
      <c r="B17" s="37" t="s">
        <v>69</v>
      </c>
      <c r="C17" s="42">
        <f>SUM(C15:C16)</f>
        <v>-500</v>
      </c>
      <c r="D17" s="42">
        <f t="shared" ref="D17:G17" si="6">SUM(D15:D16)</f>
        <v>-500</v>
      </c>
      <c r="E17" s="42">
        <f t="shared" si="6"/>
        <v>4250</v>
      </c>
      <c r="F17" s="42">
        <f t="shared" si="6"/>
        <v>-750</v>
      </c>
      <c r="G17" s="42">
        <f t="shared" si="6"/>
        <v>-750</v>
      </c>
    </row>
    <row r="18" spans="2:7" ht="14.4" x14ac:dyDescent="0.3">
      <c r="B18" s="48" t="s">
        <v>70</v>
      </c>
      <c r="C18" s="49">
        <f>SUM(C4+C10+C13+C17)</f>
        <v>-7871.6776836158188</v>
      </c>
      <c r="D18" s="49">
        <f t="shared" ref="D18:G18" si="7">SUM(D4+D10+D13+D17)</f>
        <v>6791.1672316384183</v>
      </c>
      <c r="E18" s="49">
        <f t="shared" si="7"/>
        <v>12544.759463276836</v>
      </c>
      <c r="F18" s="49">
        <f t="shared" si="7"/>
        <v>4437.1016949152545</v>
      </c>
      <c r="G18" s="49">
        <f t="shared" si="7"/>
        <v>11521.693926553673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L20" sqref="L20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8" width="10.44140625" customWidth="1"/>
    <col min="9" max="26" width="8.88671875" customWidth="1"/>
  </cols>
  <sheetData>
    <row r="2" spans="2:8" ht="14.4" x14ac:dyDescent="0.3">
      <c r="B2" s="1" t="s">
        <v>36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1" t="s">
        <v>71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3">
      <c r="B4" s="3" t="s">
        <v>65</v>
      </c>
    </row>
    <row r="5" spans="2:8" ht="14.4" x14ac:dyDescent="0.3">
      <c r="B5" s="29" t="s">
        <v>72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3">
      <c r="B6" s="29" t="s">
        <v>73</v>
      </c>
      <c r="C6" s="22">
        <v>7</v>
      </c>
      <c r="D6" s="23">
        <v>3000</v>
      </c>
      <c r="E6" s="23"/>
      <c r="F6" s="23"/>
      <c r="G6" s="24"/>
    </row>
    <row r="7" spans="2:8" ht="14.4" x14ac:dyDescent="0.3">
      <c r="B7" s="29" t="s">
        <v>74</v>
      </c>
      <c r="C7" s="22">
        <v>7</v>
      </c>
      <c r="D7" s="23">
        <v>6000</v>
      </c>
      <c r="E7" s="23"/>
      <c r="F7" s="23"/>
      <c r="G7" s="24"/>
    </row>
    <row r="8" spans="2:8" ht="14.4" x14ac:dyDescent="0.3">
      <c r="B8" s="43" t="s">
        <v>75</v>
      </c>
      <c r="C8" s="43"/>
      <c r="D8" s="44">
        <f>SUM(D5:D7)</f>
        <v>14000</v>
      </c>
      <c r="E8" s="44">
        <f t="shared" ref="E8:H8" si="1">SUM(E5:E7)</f>
        <v>0</v>
      </c>
      <c r="F8" s="44">
        <f t="shared" si="1"/>
        <v>0</v>
      </c>
      <c r="G8" s="44">
        <f t="shared" si="1"/>
        <v>5000</v>
      </c>
      <c r="H8" s="44">
        <f t="shared" si="1"/>
        <v>0</v>
      </c>
    </row>
    <row r="10" spans="2:8" ht="14.4" x14ac:dyDescent="0.3">
      <c r="B10" s="4" t="s">
        <v>62</v>
      </c>
    </row>
    <row r="11" spans="2:8" ht="14.4" x14ac:dyDescent="0.3">
      <c r="B11" s="29" t="s">
        <v>76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3">
      <c r="B12" s="29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 t="shared" ref="H12" si="4">$G5/$C5</f>
        <v>1666.6666666666667</v>
      </c>
    </row>
    <row r="13" spans="2:8" ht="14.4" x14ac:dyDescent="0.3">
      <c r="B13" s="29" t="str">
        <f t="shared" si="2"/>
        <v>Ice Machine</v>
      </c>
      <c r="D13" s="25">
        <f t="shared" ref="D13:G14" si="5">$D6/$C6</f>
        <v>428.57142857142856</v>
      </c>
      <c r="E13" s="25">
        <f t="shared" ref="E13:H13" si="6">$D6/$C6</f>
        <v>428.57142857142856</v>
      </c>
      <c r="F13" s="25">
        <f t="shared" si="6"/>
        <v>428.57142857142856</v>
      </c>
      <c r="G13" s="25">
        <f t="shared" si="6"/>
        <v>428.57142857142856</v>
      </c>
      <c r="H13" s="25">
        <f t="shared" si="6"/>
        <v>428.57142857142856</v>
      </c>
    </row>
    <row r="14" spans="2:8" ht="14.4" x14ac:dyDescent="0.3">
      <c r="B14" s="29" t="str">
        <f t="shared" si="2"/>
        <v>Refrigerator</v>
      </c>
      <c r="D14" s="25">
        <f t="shared" si="5"/>
        <v>857.14285714285711</v>
      </c>
      <c r="E14" s="25">
        <f t="shared" ref="E14:H14" si="7">$D7/$C7</f>
        <v>857.14285714285711</v>
      </c>
      <c r="F14" s="25">
        <f t="shared" si="7"/>
        <v>857.14285714285711</v>
      </c>
      <c r="G14" s="25">
        <f t="shared" si="7"/>
        <v>857.14285714285711</v>
      </c>
      <c r="H14" s="25">
        <f t="shared" si="7"/>
        <v>857.14285714285711</v>
      </c>
    </row>
    <row r="15" spans="2:8" ht="14.4" x14ac:dyDescent="0.3">
      <c r="B15" s="43" t="s">
        <v>77</v>
      </c>
      <c r="C15" s="43"/>
      <c r="D15" s="44">
        <f>SUM(D11:D14)</f>
        <v>4952.3809523809523</v>
      </c>
      <c r="E15" s="44">
        <f t="shared" ref="E15:H15" si="8">SUM(E11:E14)</f>
        <v>4952.3809523809523</v>
      </c>
      <c r="F15" s="44">
        <f t="shared" si="8"/>
        <v>4952.3809523809523</v>
      </c>
      <c r="G15" s="44">
        <f t="shared" si="8"/>
        <v>4952.3809523809523</v>
      </c>
      <c r="H15" s="44">
        <f t="shared" si="8"/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Kell Weaver</cp:lastModifiedBy>
  <dcterms:created xsi:type="dcterms:W3CDTF">2022-02-07T12:02:58Z</dcterms:created>
  <dcterms:modified xsi:type="dcterms:W3CDTF">2024-05-17T18:01:48Z</dcterms:modified>
</cp:coreProperties>
</file>