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.paredes/Desktop/1boot/Instructions 2/"/>
    </mc:Choice>
  </mc:AlternateContent>
  <xr:revisionPtr revIDLastSave="0" documentId="8_{314B9072-CD3B-CF41-9B62-41925085BD30}" xr6:coauthVersionLast="47" xr6:coauthVersionMax="47" xr10:uidLastSave="{00000000-0000-0000-0000-000000000000}"/>
  <bookViews>
    <workbookView xWindow="1540" yWindow="740" windowWidth="17180" windowHeight="15780" activeTab="2" xr2:uid="{00000000-000D-0000-FFFF-FFFF00000000}"/>
  </bookViews>
  <sheets>
    <sheet name="Crowdfunding" sheetId="1" r:id="rId1"/>
    <sheet name="Goal Chart" sheetId="9" r:id="rId2"/>
    <sheet name="Sheet7" sheetId="10" r:id="rId3"/>
    <sheet name="Outcome filtered by year" sheetId="8" r:id="rId4"/>
    <sheet name="Pivot Table_CountPer category" sheetId="3" r:id="rId5"/>
    <sheet name="Pivot -filtered by country" sheetId="4" r:id="rId6"/>
    <sheet name="Pivot Count per Sub-Category" sheetId="6" r:id="rId7"/>
  </sheets>
  <externalReferences>
    <externalReference r:id="rId8"/>
  </externalReferences>
  <calcPr calcId="191029"/>
  <pivotCaches>
    <pivotCache cacheId="16" r:id="rId9"/>
    <pivotCache cacheId="31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10" l="1"/>
  <c r="D1001" i="10" s="1"/>
  <c r="E1000" i="10"/>
  <c r="D1000" i="10"/>
  <c r="E999" i="10"/>
  <c r="D999" i="10" s="1"/>
  <c r="E998" i="10"/>
  <c r="D998" i="10" s="1"/>
  <c r="E997" i="10"/>
  <c r="D997" i="10" s="1"/>
  <c r="E996" i="10"/>
  <c r="D996" i="10"/>
  <c r="E995" i="10"/>
  <c r="D995" i="10"/>
  <c r="E994" i="10"/>
  <c r="D994" i="10" s="1"/>
  <c r="E993" i="10"/>
  <c r="D993" i="10" s="1"/>
  <c r="E992" i="10"/>
  <c r="D992" i="10"/>
  <c r="E991" i="10"/>
  <c r="D991" i="10" s="1"/>
  <c r="E990" i="10"/>
  <c r="D990" i="10" s="1"/>
  <c r="E989" i="10"/>
  <c r="D989" i="10" s="1"/>
  <c r="E988" i="10"/>
  <c r="D988" i="10"/>
  <c r="E987" i="10"/>
  <c r="D987" i="10" s="1"/>
  <c r="E986" i="10"/>
  <c r="D986" i="10" s="1"/>
  <c r="E985" i="10"/>
  <c r="D985" i="10" s="1"/>
  <c r="E984" i="10"/>
  <c r="D984" i="10"/>
  <c r="E983" i="10"/>
  <c r="D983" i="10" s="1"/>
  <c r="E982" i="10"/>
  <c r="D982" i="10" s="1"/>
  <c r="E981" i="10"/>
  <c r="D981" i="10" s="1"/>
  <c r="E980" i="10"/>
  <c r="D980" i="10"/>
  <c r="E979" i="10"/>
  <c r="D979" i="10"/>
  <c r="E978" i="10"/>
  <c r="D978" i="10" s="1"/>
  <c r="E977" i="10"/>
  <c r="D977" i="10" s="1"/>
  <c r="E976" i="10"/>
  <c r="D976" i="10"/>
  <c r="E975" i="10"/>
  <c r="D975" i="10" s="1"/>
  <c r="E974" i="10"/>
  <c r="D974" i="10" s="1"/>
  <c r="E973" i="10"/>
  <c r="D973" i="10" s="1"/>
  <c r="E972" i="10"/>
  <c r="D972" i="10" s="1"/>
  <c r="E971" i="10"/>
  <c r="D971" i="10" s="1"/>
  <c r="E970" i="10"/>
  <c r="D970" i="10" s="1"/>
  <c r="E969" i="10"/>
  <c r="D969" i="10" s="1"/>
  <c r="E968" i="10"/>
  <c r="D968" i="10"/>
  <c r="E967" i="10"/>
  <c r="D967" i="10" s="1"/>
  <c r="E966" i="10"/>
  <c r="D966" i="10" s="1"/>
  <c r="E965" i="10"/>
  <c r="D965" i="10" s="1"/>
  <c r="E964" i="10"/>
  <c r="D964" i="10" s="1"/>
  <c r="E963" i="10"/>
  <c r="D963" i="10"/>
  <c r="E962" i="10"/>
  <c r="D962" i="10" s="1"/>
  <c r="E961" i="10"/>
  <c r="D961" i="10" s="1"/>
  <c r="E960" i="10"/>
  <c r="D960" i="10"/>
  <c r="E959" i="10"/>
  <c r="D959" i="10" s="1"/>
  <c r="E958" i="10"/>
  <c r="D958" i="10" s="1"/>
  <c r="E957" i="10"/>
  <c r="D957" i="10" s="1"/>
  <c r="E956" i="10"/>
  <c r="D956" i="10" s="1"/>
  <c r="E955" i="10"/>
  <c r="D955" i="10"/>
  <c r="E954" i="10"/>
  <c r="D954" i="10" s="1"/>
  <c r="E953" i="10"/>
  <c r="D953" i="10" s="1"/>
  <c r="E952" i="10"/>
  <c r="D952" i="10"/>
  <c r="E951" i="10"/>
  <c r="D951" i="10" s="1"/>
  <c r="E950" i="10"/>
  <c r="D950" i="10" s="1"/>
  <c r="E949" i="10"/>
  <c r="D949" i="10" s="1"/>
  <c r="E948" i="10"/>
  <c r="D948" i="10" s="1"/>
  <c r="E947" i="10"/>
  <c r="D947" i="10"/>
  <c r="E946" i="10"/>
  <c r="D946" i="10" s="1"/>
  <c r="E945" i="10"/>
  <c r="D945" i="10" s="1"/>
  <c r="E944" i="10"/>
  <c r="D944" i="10"/>
  <c r="E943" i="10"/>
  <c r="D943" i="10" s="1"/>
  <c r="E942" i="10"/>
  <c r="D942" i="10" s="1"/>
  <c r="E941" i="10"/>
  <c r="D941" i="10" s="1"/>
  <c r="E940" i="10"/>
  <c r="D940" i="10" s="1"/>
  <c r="E939" i="10"/>
  <c r="D939" i="10"/>
  <c r="E938" i="10"/>
  <c r="D938" i="10" s="1"/>
  <c r="E937" i="10"/>
  <c r="D937" i="10" s="1"/>
  <c r="E936" i="10"/>
  <c r="D936" i="10"/>
  <c r="E935" i="10"/>
  <c r="D935" i="10" s="1"/>
  <c r="E934" i="10"/>
  <c r="D934" i="10" s="1"/>
  <c r="E933" i="10"/>
  <c r="D933" i="10" s="1"/>
  <c r="E932" i="10"/>
  <c r="D932" i="10" s="1"/>
  <c r="E931" i="10"/>
  <c r="D931" i="10"/>
  <c r="E930" i="10"/>
  <c r="D930" i="10" s="1"/>
  <c r="E929" i="10"/>
  <c r="D929" i="10" s="1"/>
  <c r="E928" i="10"/>
  <c r="D928" i="10" s="1"/>
  <c r="E927" i="10"/>
  <c r="D927" i="10" s="1"/>
  <c r="E926" i="10"/>
  <c r="D926" i="10" s="1"/>
  <c r="E925" i="10"/>
  <c r="D925" i="10" s="1"/>
  <c r="E924" i="10"/>
  <c r="D924" i="10" s="1"/>
  <c r="E923" i="10"/>
  <c r="D923" i="10"/>
  <c r="E922" i="10"/>
  <c r="D922" i="10" s="1"/>
  <c r="E921" i="10"/>
  <c r="D921" i="10" s="1"/>
  <c r="E920" i="10"/>
  <c r="D920" i="10"/>
  <c r="E919" i="10"/>
  <c r="D919" i="10" s="1"/>
  <c r="E918" i="10"/>
  <c r="D918" i="10" s="1"/>
  <c r="E917" i="10"/>
  <c r="D917" i="10" s="1"/>
  <c r="E916" i="10"/>
  <c r="D916" i="10" s="1"/>
  <c r="E915" i="10"/>
  <c r="D915" i="10"/>
  <c r="E914" i="10"/>
  <c r="D914" i="10" s="1"/>
  <c r="E913" i="10"/>
  <c r="D913" i="10" s="1"/>
  <c r="E912" i="10"/>
  <c r="D912" i="10"/>
  <c r="E911" i="10"/>
  <c r="D911" i="10" s="1"/>
  <c r="E910" i="10"/>
  <c r="D910" i="10" s="1"/>
  <c r="E909" i="10"/>
  <c r="D909" i="10" s="1"/>
  <c r="E908" i="10"/>
  <c r="D908" i="10"/>
  <c r="E907" i="10"/>
  <c r="D907" i="10" s="1"/>
  <c r="E906" i="10"/>
  <c r="D906" i="10" s="1"/>
  <c r="E905" i="10"/>
  <c r="D905" i="10" s="1"/>
  <c r="E904" i="10"/>
  <c r="D904" i="10"/>
  <c r="E903" i="10"/>
  <c r="D903" i="10"/>
  <c r="E902" i="10"/>
  <c r="D902" i="10" s="1"/>
  <c r="E901" i="10"/>
  <c r="D901" i="10" s="1"/>
  <c r="E900" i="10"/>
  <c r="D900" i="10" s="1"/>
  <c r="E899" i="10"/>
  <c r="D899" i="10"/>
  <c r="E898" i="10"/>
  <c r="D898" i="10" s="1"/>
  <c r="E897" i="10"/>
  <c r="D897" i="10" s="1"/>
  <c r="E896" i="10"/>
  <c r="D896" i="10" s="1"/>
  <c r="E895" i="10"/>
  <c r="D895" i="10" s="1"/>
  <c r="E894" i="10"/>
  <c r="D894" i="10" s="1"/>
  <c r="E893" i="10"/>
  <c r="D893" i="10" s="1"/>
  <c r="E892" i="10"/>
  <c r="D892" i="10" s="1"/>
  <c r="E891" i="10"/>
  <c r="D891" i="10"/>
  <c r="E890" i="10"/>
  <c r="D890" i="10" s="1"/>
  <c r="E889" i="10"/>
  <c r="D889" i="10" s="1"/>
  <c r="E888" i="10"/>
  <c r="D888" i="10"/>
  <c r="E887" i="10"/>
  <c r="D887" i="10" s="1"/>
  <c r="E886" i="10"/>
  <c r="D886" i="10" s="1"/>
  <c r="E885" i="10"/>
  <c r="D885" i="10" s="1"/>
  <c r="E884" i="10"/>
  <c r="D884" i="10"/>
  <c r="E883" i="10"/>
  <c r="D883" i="10"/>
  <c r="E882" i="10"/>
  <c r="D882" i="10" s="1"/>
  <c r="E881" i="10"/>
  <c r="D881" i="10" s="1"/>
  <c r="E880" i="10"/>
  <c r="D880" i="10"/>
  <c r="E879" i="10"/>
  <c r="D879" i="10"/>
  <c r="E878" i="10"/>
  <c r="D878" i="10"/>
  <c r="E877" i="10"/>
  <c r="D877" i="10" s="1"/>
  <c r="E876" i="10"/>
  <c r="D876" i="10" s="1"/>
  <c r="E875" i="10"/>
  <c r="D875" i="10"/>
  <c r="E874" i="10"/>
  <c r="D874" i="10"/>
  <c r="E873" i="10"/>
  <c r="D873" i="10" s="1"/>
  <c r="E872" i="10"/>
  <c r="D872" i="10" s="1"/>
  <c r="E871" i="10"/>
  <c r="D871" i="10"/>
  <c r="E870" i="10"/>
  <c r="D870" i="10"/>
  <c r="E869" i="10"/>
  <c r="D869" i="10" s="1"/>
  <c r="E868" i="10"/>
  <c r="D868" i="10"/>
  <c r="E867" i="10"/>
  <c r="D867" i="10" s="1"/>
  <c r="E866" i="10"/>
  <c r="D866" i="10"/>
  <c r="E865" i="10"/>
  <c r="D865" i="10" s="1"/>
  <c r="E864" i="10"/>
  <c r="D864" i="10" s="1"/>
  <c r="E863" i="10"/>
  <c r="D863" i="10" s="1"/>
  <c r="E862" i="10"/>
  <c r="D862" i="10"/>
  <c r="E861" i="10"/>
  <c r="D861" i="10" s="1"/>
  <c r="E860" i="10"/>
  <c r="D860" i="10"/>
  <c r="E859" i="10"/>
  <c r="D859" i="10" s="1"/>
  <c r="E858" i="10"/>
  <c r="D858" i="10" s="1"/>
  <c r="E857" i="10"/>
  <c r="D857" i="10" s="1"/>
  <c r="E856" i="10"/>
  <c r="D856" i="10"/>
  <c r="E855" i="10"/>
  <c r="D855" i="10"/>
  <c r="E854" i="10"/>
  <c r="D854" i="10" s="1"/>
  <c r="E853" i="10"/>
  <c r="D853" i="10" s="1"/>
  <c r="E852" i="10"/>
  <c r="D852" i="10" s="1"/>
  <c r="E851" i="10"/>
  <c r="D851" i="10"/>
  <c r="E850" i="10"/>
  <c r="D850" i="10"/>
  <c r="E849" i="10"/>
  <c r="D849" i="10" s="1"/>
  <c r="E848" i="10"/>
  <c r="D848" i="10"/>
  <c r="E847" i="10"/>
  <c r="D847" i="10"/>
  <c r="E846" i="10"/>
  <c r="D846" i="10" s="1"/>
  <c r="E845" i="10"/>
  <c r="D845" i="10" s="1"/>
  <c r="E844" i="10"/>
  <c r="D844" i="10" s="1"/>
  <c r="E843" i="10"/>
  <c r="D843" i="10" s="1"/>
  <c r="E842" i="10"/>
  <c r="D842" i="10"/>
  <c r="E841" i="10"/>
  <c r="D841" i="10" s="1"/>
  <c r="E840" i="10"/>
  <c r="D840" i="10" s="1"/>
  <c r="E839" i="10"/>
  <c r="D839" i="10"/>
  <c r="E838" i="10"/>
  <c r="D838" i="10"/>
  <c r="E837" i="10"/>
  <c r="D837" i="10" s="1"/>
  <c r="E836" i="10"/>
  <c r="D836" i="10"/>
  <c r="E835" i="10"/>
  <c r="D835" i="10" s="1"/>
  <c r="E834" i="10"/>
  <c r="D834" i="10" s="1"/>
  <c r="E833" i="10"/>
  <c r="D833" i="10" s="1"/>
  <c r="E832" i="10"/>
  <c r="D832" i="10" s="1"/>
  <c r="E831" i="10"/>
  <c r="D831" i="10" s="1"/>
  <c r="E830" i="10"/>
  <c r="D830" i="10"/>
  <c r="E829" i="10"/>
  <c r="D829" i="10" s="1"/>
  <c r="E828" i="10"/>
  <c r="D828" i="10"/>
  <c r="E827" i="10"/>
  <c r="D827" i="10" s="1"/>
  <c r="E826" i="10"/>
  <c r="D826" i="10" s="1"/>
  <c r="E825" i="10"/>
  <c r="D825" i="10" s="1"/>
  <c r="E824" i="10"/>
  <c r="D824" i="10"/>
  <c r="E823" i="10"/>
  <c r="D823" i="10"/>
  <c r="E822" i="10"/>
  <c r="D822" i="10" s="1"/>
  <c r="E821" i="10"/>
  <c r="D821" i="10" s="1"/>
  <c r="E820" i="10"/>
  <c r="D820" i="10" s="1"/>
  <c r="E819" i="10"/>
  <c r="D819" i="10"/>
  <c r="E818" i="10"/>
  <c r="D818" i="10" s="1"/>
  <c r="E817" i="10"/>
  <c r="D817" i="10" s="1"/>
  <c r="E816" i="10"/>
  <c r="D816" i="10"/>
  <c r="E815" i="10"/>
  <c r="D815" i="10"/>
  <c r="E814" i="10"/>
  <c r="D814" i="10"/>
  <c r="E813" i="10"/>
  <c r="D813" i="10" s="1"/>
  <c r="E812" i="10"/>
  <c r="D812" i="10" s="1"/>
  <c r="E811" i="10"/>
  <c r="D811" i="10" s="1"/>
  <c r="E810" i="10"/>
  <c r="D810" i="10" s="1"/>
  <c r="E809" i="10"/>
  <c r="D809" i="10" s="1"/>
  <c r="E808" i="10"/>
  <c r="D808" i="10" s="1"/>
  <c r="E807" i="10"/>
  <c r="D807" i="10"/>
  <c r="E806" i="10"/>
  <c r="D806" i="10"/>
  <c r="E805" i="10"/>
  <c r="D805" i="10" s="1"/>
  <c r="E804" i="10"/>
  <c r="D804" i="10"/>
  <c r="E803" i="10"/>
  <c r="D803" i="10" s="1"/>
  <c r="E802" i="10"/>
  <c r="D802" i="10" s="1"/>
  <c r="E801" i="10"/>
  <c r="D801" i="10" s="1"/>
  <c r="E800" i="10"/>
  <c r="D800" i="10"/>
  <c r="E799" i="10"/>
  <c r="D799" i="10" s="1"/>
  <c r="E798" i="10"/>
  <c r="D798" i="10"/>
  <c r="E797" i="10"/>
  <c r="D797" i="10" s="1"/>
  <c r="E796" i="10"/>
  <c r="D796" i="10" s="1"/>
  <c r="E795" i="10"/>
  <c r="D795" i="10"/>
  <c r="E794" i="10"/>
  <c r="D794" i="10" s="1"/>
  <c r="E793" i="10"/>
  <c r="D793" i="10" s="1"/>
  <c r="E792" i="10"/>
  <c r="D792" i="10"/>
  <c r="E791" i="10"/>
  <c r="D791" i="10" s="1"/>
  <c r="E790" i="10"/>
  <c r="D790" i="10" s="1"/>
  <c r="E789" i="10"/>
  <c r="D789" i="10" s="1"/>
  <c r="E788" i="10"/>
  <c r="D788" i="10" s="1"/>
  <c r="E787" i="10"/>
  <c r="D787" i="10"/>
  <c r="E786" i="10"/>
  <c r="D786" i="10"/>
  <c r="E785" i="10"/>
  <c r="D785" i="10" s="1"/>
  <c r="E784" i="10"/>
  <c r="D784" i="10"/>
  <c r="E783" i="10"/>
  <c r="D783" i="10"/>
  <c r="E782" i="10"/>
  <c r="D782" i="10"/>
  <c r="E781" i="10"/>
  <c r="D781" i="10" s="1"/>
  <c r="E780" i="10"/>
  <c r="D780" i="10" s="1"/>
  <c r="E779" i="10"/>
  <c r="D779" i="10" s="1"/>
  <c r="E778" i="10"/>
  <c r="D778" i="10" s="1"/>
  <c r="E777" i="10"/>
  <c r="D777" i="10" s="1"/>
  <c r="E776" i="10"/>
  <c r="D776" i="10" s="1"/>
  <c r="E775" i="10"/>
  <c r="D775" i="10"/>
  <c r="E774" i="10"/>
  <c r="D774" i="10"/>
  <c r="E773" i="10"/>
  <c r="D773" i="10" s="1"/>
  <c r="E772" i="10"/>
  <c r="D772" i="10" s="1"/>
  <c r="E771" i="10"/>
  <c r="D771" i="10" s="1"/>
  <c r="E770" i="10"/>
  <c r="D770" i="10" s="1"/>
  <c r="E769" i="10"/>
  <c r="D769" i="10" s="1"/>
  <c r="E768" i="10"/>
  <c r="D768" i="10"/>
  <c r="E767" i="10"/>
  <c r="D767" i="10" s="1"/>
  <c r="E766" i="10"/>
  <c r="D766" i="10"/>
  <c r="E765" i="10"/>
  <c r="D765" i="10" s="1"/>
  <c r="C765" i="10"/>
  <c r="B765" i="10"/>
  <c r="E764" i="10"/>
  <c r="D764" i="10"/>
  <c r="C764" i="10"/>
  <c r="B764" i="10" s="1"/>
  <c r="E763" i="10"/>
  <c r="D763" i="10" s="1"/>
  <c r="C763" i="10"/>
  <c r="B763" i="10"/>
  <c r="E762" i="10"/>
  <c r="D762" i="10"/>
  <c r="C762" i="10"/>
  <c r="B762" i="10" s="1"/>
  <c r="E761" i="10"/>
  <c r="D761" i="10" s="1"/>
  <c r="C761" i="10"/>
  <c r="B761" i="10" s="1"/>
  <c r="E760" i="10"/>
  <c r="D760" i="10" s="1"/>
  <c r="C760" i="10"/>
  <c r="B760" i="10"/>
  <c r="E759" i="10"/>
  <c r="D759" i="10" s="1"/>
  <c r="C759" i="10"/>
  <c r="B759" i="10"/>
  <c r="E758" i="10"/>
  <c r="D758" i="10"/>
  <c r="C758" i="10"/>
  <c r="B758" i="10"/>
  <c r="E757" i="10"/>
  <c r="D757" i="10" s="1"/>
  <c r="C757" i="10"/>
  <c r="B757" i="10" s="1"/>
  <c r="E756" i="10"/>
  <c r="D756" i="10" s="1"/>
  <c r="C756" i="10"/>
  <c r="B756" i="10"/>
  <c r="E755" i="10"/>
  <c r="D755" i="10" s="1"/>
  <c r="C755" i="10"/>
  <c r="B755" i="10" s="1"/>
  <c r="E754" i="10"/>
  <c r="D754" i="10"/>
  <c r="C754" i="10"/>
  <c r="B754" i="10"/>
  <c r="E753" i="10"/>
  <c r="D753" i="10" s="1"/>
  <c r="C753" i="10"/>
  <c r="B753" i="10" s="1"/>
  <c r="E752" i="10"/>
  <c r="D752" i="10" s="1"/>
  <c r="C752" i="10"/>
  <c r="B752" i="10" s="1"/>
  <c r="E751" i="10"/>
  <c r="D751" i="10" s="1"/>
  <c r="C751" i="10"/>
  <c r="B751" i="10" s="1"/>
  <c r="E750" i="10"/>
  <c r="D750" i="10" s="1"/>
  <c r="C750" i="10"/>
  <c r="B750" i="10"/>
  <c r="E749" i="10"/>
  <c r="D749" i="10" s="1"/>
  <c r="C749" i="10"/>
  <c r="B749" i="10"/>
  <c r="E748" i="10"/>
  <c r="D748" i="10" s="1"/>
  <c r="C748" i="10"/>
  <c r="B748" i="10" s="1"/>
  <c r="E747" i="10"/>
  <c r="D747" i="10" s="1"/>
  <c r="C747" i="10"/>
  <c r="B747" i="10"/>
  <c r="E746" i="10"/>
  <c r="D746" i="10"/>
  <c r="C746" i="10"/>
  <c r="B746" i="10" s="1"/>
  <c r="E745" i="10"/>
  <c r="D745" i="10" s="1"/>
  <c r="C745" i="10"/>
  <c r="B745" i="10" s="1"/>
  <c r="E744" i="10"/>
  <c r="D744" i="10" s="1"/>
  <c r="C744" i="10"/>
  <c r="B744" i="10"/>
  <c r="E743" i="10"/>
  <c r="D743" i="10" s="1"/>
  <c r="C743" i="10"/>
  <c r="B743" i="10"/>
  <c r="E742" i="10"/>
  <c r="D742" i="10"/>
  <c r="C742" i="10"/>
  <c r="B742" i="10" s="1"/>
  <c r="E741" i="10"/>
  <c r="D741" i="10" s="1"/>
  <c r="C741" i="10"/>
  <c r="B741" i="10" s="1"/>
  <c r="E740" i="10"/>
  <c r="D740" i="10" s="1"/>
  <c r="C740" i="10"/>
  <c r="B740" i="10"/>
  <c r="E739" i="10"/>
  <c r="D739" i="10" s="1"/>
  <c r="C739" i="10"/>
  <c r="B739" i="10" s="1"/>
  <c r="E738" i="10"/>
  <c r="D738" i="10"/>
  <c r="C738" i="10"/>
  <c r="B738" i="10"/>
  <c r="E737" i="10"/>
  <c r="D737" i="10" s="1"/>
  <c r="C737" i="10"/>
  <c r="B737" i="10"/>
  <c r="E736" i="10"/>
  <c r="D736" i="10" s="1"/>
  <c r="C736" i="10"/>
  <c r="B736" i="10" s="1"/>
  <c r="E735" i="10"/>
  <c r="D735" i="10" s="1"/>
  <c r="C735" i="10"/>
  <c r="B735" i="10"/>
  <c r="E734" i="10"/>
  <c r="D734" i="10" s="1"/>
  <c r="C734" i="10"/>
  <c r="B734" i="10"/>
  <c r="E733" i="10"/>
  <c r="D733" i="10" s="1"/>
  <c r="C733" i="10"/>
  <c r="B733" i="10"/>
  <c r="E732" i="10"/>
  <c r="D732" i="10"/>
  <c r="C732" i="10"/>
  <c r="B732" i="10" s="1"/>
  <c r="E731" i="10"/>
  <c r="D731" i="10" s="1"/>
  <c r="C731" i="10"/>
  <c r="B731" i="10"/>
  <c r="E730" i="10"/>
  <c r="D730" i="10"/>
  <c r="C730" i="10"/>
  <c r="B730" i="10" s="1"/>
  <c r="E729" i="10"/>
  <c r="D729" i="10" s="1"/>
  <c r="C729" i="10"/>
  <c r="B729" i="10" s="1"/>
  <c r="E728" i="10"/>
  <c r="D728" i="10"/>
  <c r="C728" i="10"/>
  <c r="B728" i="10" s="1"/>
  <c r="E727" i="10"/>
  <c r="D727" i="10" s="1"/>
  <c r="C727" i="10"/>
  <c r="B727" i="10"/>
  <c r="E726" i="10"/>
  <c r="D726" i="10"/>
  <c r="C726" i="10"/>
  <c r="B726" i="10" s="1"/>
  <c r="E725" i="10"/>
  <c r="D725" i="10" s="1"/>
  <c r="C725" i="10"/>
  <c r="B725" i="10" s="1"/>
  <c r="E724" i="10"/>
  <c r="D724" i="10" s="1"/>
  <c r="C724" i="10"/>
  <c r="B724" i="10" s="1"/>
  <c r="E723" i="10"/>
  <c r="D723" i="10" s="1"/>
  <c r="C723" i="10"/>
  <c r="B723" i="10" s="1"/>
  <c r="E722" i="10"/>
  <c r="D722" i="10"/>
  <c r="C722" i="10"/>
  <c r="B722" i="10"/>
  <c r="E721" i="10"/>
  <c r="D721" i="10" s="1"/>
  <c r="C721" i="10"/>
  <c r="B721" i="10"/>
  <c r="E720" i="10"/>
  <c r="D720" i="10" s="1"/>
  <c r="C720" i="10"/>
  <c r="B720" i="10" s="1"/>
  <c r="E719" i="10"/>
  <c r="D719" i="10" s="1"/>
  <c r="C719" i="10"/>
  <c r="B719" i="10"/>
  <c r="E718" i="10"/>
  <c r="D718" i="10" s="1"/>
  <c r="C718" i="10"/>
  <c r="B718" i="10"/>
  <c r="E717" i="10"/>
  <c r="D717" i="10" s="1"/>
  <c r="C717" i="10"/>
  <c r="B717" i="10" s="1"/>
  <c r="E716" i="10"/>
  <c r="D716" i="10"/>
  <c r="C716" i="10"/>
  <c r="B716" i="10" s="1"/>
  <c r="E715" i="10"/>
  <c r="D715" i="10" s="1"/>
  <c r="C715" i="10"/>
  <c r="B715" i="10"/>
  <c r="E714" i="10"/>
  <c r="D714" i="10" s="1"/>
  <c r="C714" i="10"/>
  <c r="B714" i="10" s="1"/>
  <c r="E713" i="10"/>
  <c r="D713" i="10"/>
  <c r="C713" i="10"/>
  <c r="B713" i="10"/>
  <c r="E712" i="10"/>
  <c r="D712" i="10" s="1"/>
  <c r="C712" i="10"/>
  <c r="B712" i="10" s="1"/>
  <c r="E711" i="10"/>
  <c r="D711" i="10"/>
  <c r="C711" i="10"/>
  <c r="B711" i="10"/>
  <c r="E710" i="10"/>
  <c r="D710" i="10"/>
  <c r="C710" i="10"/>
  <c r="B710" i="10" s="1"/>
  <c r="E709" i="10"/>
  <c r="D709" i="10"/>
  <c r="C709" i="10"/>
  <c r="B709" i="10"/>
  <c r="E708" i="10"/>
  <c r="D708" i="10"/>
  <c r="C708" i="10"/>
  <c r="B708" i="10" s="1"/>
  <c r="E707" i="10"/>
  <c r="D707" i="10"/>
  <c r="C707" i="10"/>
  <c r="B707" i="10"/>
  <c r="E706" i="10"/>
  <c r="D706" i="10" s="1"/>
  <c r="C706" i="10"/>
  <c r="B706" i="10" s="1"/>
  <c r="E705" i="10"/>
  <c r="D705" i="10"/>
  <c r="C705" i="10"/>
  <c r="B705" i="10"/>
  <c r="E704" i="10"/>
  <c r="D704" i="10"/>
  <c r="C704" i="10"/>
  <c r="B704" i="10" s="1"/>
  <c r="E703" i="10"/>
  <c r="D703" i="10"/>
  <c r="C703" i="10"/>
  <c r="B703" i="10"/>
  <c r="E702" i="10"/>
  <c r="D702" i="10"/>
  <c r="C702" i="10"/>
  <c r="B702" i="10" s="1"/>
  <c r="E701" i="10"/>
  <c r="D701" i="10"/>
  <c r="C701" i="10"/>
  <c r="B701" i="10"/>
  <c r="E700" i="10"/>
  <c r="D700" i="10"/>
  <c r="C700" i="10"/>
  <c r="B700" i="10" s="1"/>
  <c r="E699" i="10"/>
  <c r="D699" i="10"/>
  <c r="C699" i="10"/>
  <c r="B699" i="10"/>
  <c r="E698" i="10"/>
  <c r="D698" i="10" s="1"/>
  <c r="C698" i="10"/>
  <c r="B698" i="10" s="1"/>
  <c r="E697" i="10"/>
  <c r="D697" i="10"/>
  <c r="C697" i="10"/>
  <c r="B697" i="10"/>
  <c r="E696" i="10"/>
  <c r="D696" i="10" s="1"/>
  <c r="C696" i="10"/>
  <c r="B696" i="10" s="1"/>
  <c r="E695" i="10"/>
  <c r="D695" i="10"/>
  <c r="C695" i="10"/>
  <c r="B695" i="10"/>
  <c r="E694" i="10"/>
  <c r="D694" i="10"/>
  <c r="C694" i="10"/>
  <c r="B694" i="10" s="1"/>
  <c r="E693" i="10"/>
  <c r="D693" i="10"/>
  <c r="C693" i="10"/>
  <c r="B693" i="10"/>
  <c r="E692" i="10"/>
  <c r="D692" i="10"/>
  <c r="C692" i="10"/>
  <c r="B692" i="10" s="1"/>
  <c r="E691" i="10"/>
  <c r="D691" i="10"/>
  <c r="C691" i="10"/>
  <c r="B691" i="10"/>
  <c r="E690" i="10"/>
  <c r="D690" i="10" s="1"/>
  <c r="C690" i="10"/>
  <c r="B690" i="10" s="1"/>
  <c r="E689" i="10"/>
  <c r="D689" i="10"/>
  <c r="C689" i="10"/>
  <c r="B689" i="10"/>
  <c r="E688" i="10"/>
  <c r="D688" i="10"/>
  <c r="C688" i="10"/>
  <c r="B688" i="10" s="1"/>
  <c r="E687" i="10"/>
  <c r="D687" i="10"/>
  <c r="C687" i="10"/>
  <c r="B687" i="10"/>
  <c r="E686" i="10"/>
  <c r="D686" i="10"/>
  <c r="C686" i="10"/>
  <c r="B686" i="10" s="1"/>
  <c r="E685" i="10"/>
  <c r="D685" i="10"/>
  <c r="C685" i="10"/>
  <c r="B685" i="10"/>
  <c r="E684" i="10"/>
  <c r="D684" i="10"/>
  <c r="C684" i="10"/>
  <c r="B684" i="10" s="1"/>
  <c r="E683" i="10"/>
  <c r="D683" i="10"/>
  <c r="C683" i="10"/>
  <c r="B683" i="10"/>
  <c r="E682" i="10"/>
  <c r="D682" i="10" s="1"/>
  <c r="C682" i="10"/>
  <c r="B682" i="10" s="1"/>
  <c r="E681" i="10"/>
  <c r="D681" i="10"/>
  <c r="C681" i="10"/>
  <c r="B681" i="10"/>
  <c r="E680" i="10"/>
  <c r="D680" i="10" s="1"/>
  <c r="C680" i="10"/>
  <c r="B680" i="10" s="1"/>
  <c r="E679" i="10"/>
  <c r="D679" i="10"/>
  <c r="C679" i="10"/>
  <c r="B679" i="10"/>
  <c r="O678" i="10"/>
  <c r="E678" i="10"/>
  <c r="D678" i="10" s="1"/>
  <c r="C678" i="10"/>
  <c r="B678" i="10"/>
  <c r="E677" i="10"/>
  <c r="D677" i="10" s="1"/>
  <c r="C677" i="10"/>
  <c r="B677" i="10" s="1"/>
  <c r="E676" i="10"/>
  <c r="D676" i="10"/>
  <c r="C676" i="10"/>
  <c r="B676" i="10"/>
  <c r="E675" i="10"/>
  <c r="D675" i="10" s="1"/>
  <c r="C675" i="10"/>
  <c r="B675" i="10"/>
  <c r="E674" i="10"/>
  <c r="D674" i="10"/>
  <c r="C674" i="10"/>
  <c r="B674" i="10"/>
  <c r="E673" i="10"/>
  <c r="D673" i="10" s="1"/>
  <c r="C673" i="10"/>
  <c r="B673" i="10"/>
  <c r="E672" i="10"/>
  <c r="D672" i="10" s="1"/>
  <c r="C672" i="10"/>
  <c r="B672" i="10"/>
  <c r="E671" i="10"/>
  <c r="D671" i="10" s="1"/>
  <c r="C671" i="10"/>
  <c r="B671" i="10"/>
  <c r="E670" i="10"/>
  <c r="D670" i="10"/>
  <c r="C670" i="10"/>
  <c r="B670" i="10"/>
  <c r="E669" i="10"/>
  <c r="D669" i="10" s="1"/>
  <c r="C669" i="10"/>
  <c r="B669" i="10" s="1"/>
  <c r="E668" i="10"/>
  <c r="D668" i="10"/>
  <c r="C668" i="10"/>
  <c r="B668" i="10"/>
  <c r="E667" i="10"/>
  <c r="D667" i="10" s="1"/>
  <c r="C667" i="10"/>
  <c r="B667" i="10" s="1"/>
  <c r="E666" i="10"/>
  <c r="D666" i="10"/>
  <c r="C666" i="10"/>
  <c r="B666" i="10"/>
  <c r="E665" i="10"/>
  <c r="D665" i="10" s="1"/>
  <c r="C665" i="10"/>
  <c r="B665" i="10"/>
  <c r="E664" i="10"/>
  <c r="D664" i="10" s="1"/>
  <c r="C664" i="10"/>
  <c r="B664" i="10"/>
  <c r="E663" i="10"/>
  <c r="D663" i="10" s="1"/>
  <c r="C663" i="10"/>
  <c r="B663" i="10"/>
  <c r="E662" i="10"/>
  <c r="D662" i="10" s="1"/>
  <c r="C662" i="10"/>
  <c r="B662" i="10"/>
  <c r="E661" i="10"/>
  <c r="D661" i="10" s="1"/>
  <c r="C661" i="10"/>
  <c r="B661" i="10" s="1"/>
  <c r="E660" i="10"/>
  <c r="D660" i="10"/>
  <c r="C660" i="10"/>
  <c r="B660" i="10"/>
  <c r="E659" i="10"/>
  <c r="D659" i="10" s="1"/>
  <c r="C659" i="10"/>
  <c r="B659" i="10"/>
  <c r="E658" i="10"/>
  <c r="D658" i="10"/>
  <c r="C658" i="10"/>
  <c r="B658" i="10"/>
  <c r="E657" i="10"/>
  <c r="D657" i="10" s="1"/>
  <c r="C657" i="10"/>
  <c r="B657" i="10"/>
  <c r="E656" i="10"/>
  <c r="D656" i="10" s="1"/>
  <c r="C656" i="10"/>
  <c r="B656" i="10"/>
  <c r="E655" i="10"/>
  <c r="D655" i="10" s="1"/>
  <c r="C655" i="10"/>
  <c r="B655" i="10"/>
  <c r="E654" i="10"/>
  <c r="D654" i="10"/>
  <c r="C654" i="10"/>
  <c r="B654" i="10"/>
  <c r="E653" i="10"/>
  <c r="D653" i="10" s="1"/>
  <c r="C653" i="10"/>
  <c r="B653" i="10" s="1"/>
  <c r="E652" i="10"/>
  <c r="D652" i="10"/>
  <c r="C652" i="10"/>
  <c r="B652" i="10"/>
  <c r="E651" i="10"/>
  <c r="D651" i="10" s="1"/>
  <c r="C651" i="10"/>
  <c r="B651" i="10" s="1"/>
  <c r="E650" i="10"/>
  <c r="D650" i="10"/>
  <c r="C650" i="10"/>
  <c r="B650" i="10"/>
  <c r="E649" i="10"/>
  <c r="D649" i="10" s="1"/>
  <c r="C649" i="10"/>
  <c r="B649" i="10"/>
  <c r="E648" i="10"/>
  <c r="D648" i="10" s="1"/>
  <c r="C648" i="10"/>
  <c r="B648" i="10"/>
  <c r="E647" i="10"/>
  <c r="D647" i="10" s="1"/>
  <c r="C647" i="10"/>
  <c r="B647" i="10"/>
  <c r="E646" i="10"/>
  <c r="D646" i="10" s="1"/>
  <c r="C646" i="10"/>
  <c r="B646" i="10"/>
  <c r="E645" i="10"/>
  <c r="D645" i="10" s="1"/>
  <c r="C645" i="10"/>
  <c r="B645" i="10" s="1"/>
  <c r="E644" i="10"/>
  <c r="D644" i="10"/>
  <c r="C644" i="10"/>
  <c r="B644" i="10"/>
  <c r="E643" i="10"/>
  <c r="D643" i="10" s="1"/>
  <c r="C643" i="10"/>
  <c r="B643" i="10"/>
  <c r="E642" i="10"/>
  <c r="D642" i="10"/>
  <c r="C642" i="10"/>
  <c r="B642" i="10"/>
  <c r="E641" i="10"/>
  <c r="D641" i="10" s="1"/>
  <c r="C641" i="10"/>
  <c r="B641" i="10"/>
  <c r="E640" i="10"/>
  <c r="D640" i="10" s="1"/>
  <c r="C640" i="10"/>
  <c r="B640" i="10"/>
  <c r="E639" i="10"/>
  <c r="D639" i="10" s="1"/>
  <c r="C639" i="10"/>
  <c r="B639" i="10"/>
  <c r="E638" i="10"/>
  <c r="D638" i="10"/>
  <c r="C638" i="10"/>
  <c r="B638" i="10"/>
  <c r="E637" i="10"/>
  <c r="D637" i="10" s="1"/>
  <c r="C637" i="10"/>
  <c r="B637" i="10" s="1"/>
  <c r="E636" i="10"/>
  <c r="D636" i="10"/>
  <c r="C636" i="10"/>
  <c r="B636" i="10"/>
  <c r="E635" i="10"/>
  <c r="D635" i="10" s="1"/>
  <c r="C635" i="10"/>
  <c r="B635" i="10" s="1"/>
  <c r="E634" i="10"/>
  <c r="D634" i="10"/>
  <c r="C634" i="10"/>
  <c r="B634" i="10"/>
  <c r="E633" i="10"/>
  <c r="D633" i="10" s="1"/>
  <c r="C633" i="10"/>
  <c r="B633" i="10"/>
  <c r="E632" i="10"/>
  <c r="D632" i="10" s="1"/>
  <c r="C632" i="10"/>
  <c r="B632" i="10"/>
  <c r="E631" i="10"/>
  <c r="D631" i="10" s="1"/>
  <c r="C631" i="10"/>
  <c r="B631" i="10"/>
  <c r="E630" i="10"/>
  <c r="D630" i="10" s="1"/>
  <c r="C630" i="10"/>
  <c r="B630" i="10"/>
  <c r="E629" i="10"/>
  <c r="D629" i="10" s="1"/>
  <c r="C629" i="10"/>
  <c r="B629" i="10" s="1"/>
  <c r="E628" i="10"/>
  <c r="D628" i="10"/>
  <c r="C628" i="10"/>
  <c r="B628" i="10"/>
  <c r="E627" i="10"/>
  <c r="D627" i="10" s="1"/>
  <c r="C627" i="10"/>
  <c r="B627" i="10"/>
  <c r="E626" i="10"/>
  <c r="D626" i="10"/>
  <c r="C626" i="10"/>
  <c r="B626" i="10"/>
  <c r="E625" i="10"/>
  <c r="D625" i="10" s="1"/>
  <c r="C625" i="10"/>
  <c r="B625" i="10"/>
  <c r="E624" i="10"/>
  <c r="D624" i="10" s="1"/>
  <c r="C624" i="10"/>
  <c r="B624" i="10"/>
  <c r="E623" i="10"/>
  <c r="D623" i="10" s="1"/>
  <c r="C623" i="10"/>
  <c r="B623" i="10" s="1"/>
  <c r="E622" i="10"/>
  <c r="D622" i="10"/>
  <c r="C622" i="10"/>
  <c r="B622" i="10"/>
  <c r="E621" i="10"/>
  <c r="D621" i="10" s="1"/>
  <c r="C621" i="10"/>
  <c r="B621" i="10" s="1"/>
  <c r="E620" i="10"/>
  <c r="D620" i="10"/>
  <c r="C620" i="10"/>
  <c r="B620" i="10"/>
  <c r="E619" i="10"/>
  <c r="D619" i="10" s="1"/>
  <c r="C619" i="10"/>
  <c r="B619" i="10" s="1"/>
  <c r="E618" i="10"/>
  <c r="D618" i="10" s="1"/>
  <c r="C618" i="10"/>
  <c r="B618" i="10"/>
  <c r="E617" i="10"/>
  <c r="D617" i="10" s="1"/>
  <c r="C617" i="10"/>
  <c r="B617" i="10"/>
  <c r="E616" i="10"/>
  <c r="D616" i="10" s="1"/>
  <c r="C616" i="10"/>
  <c r="B616" i="10"/>
  <c r="E615" i="10"/>
  <c r="D615" i="10" s="1"/>
  <c r="C615" i="10"/>
  <c r="B615" i="10"/>
  <c r="E614" i="10"/>
  <c r="D614" i="10" s="1"/>
  <c r="C614" i="10"/>
  <c r="B614" i="10"/>
  <c r="E613" i="10"/>
  <c r="D613" i="10" s="1"/>
  <c r="C613" i="10"/>
  <c r="B613" i="10" s="1"/>
  <c r="E612" i="10"/>
  <c r="D612" i="10"/>
  <c r="C612" i="10"/>
  <c r="B612" i="10"/>
  <c r="E611" i="10"/>
  <c r="D611" i="10" s="1"/>
  <c r="C611" i="10"/>
  <c r="B611" i="10"/>
  <c r="E610" i="10"/>
  <c r="D610" i="10"/>
  <c r="C610" i="10"/>
  <c r="B610" i="10"/>
  <c r="E609" i="10"/>
  <c r="D609" i="10" s="1"/>
  <c r="C609" i="10"/>
  <c r="B609" i="10"/>
  <c r="E608" i="10"/>
  <c r="D608" i="10" s="1"/>
  <c r="C608" i="10"/>
  <c r="B608" i="10"/>
  <c r="E607" i="10"/>
  <c r="D607" i="10" s="1"/>
  <c r="C607" i="10"/>
  <c r="B607" i="10" s="1"/>
  <c r="E606" i="10"/>
  <c r="D606" i="10"/>
  <c r="C606" i="10"/>
  <c r="B606" i="10"/>
  <c r="E605" i="10"/>
  <c r="D605" i="10" s="1"/>
  <c r="C605" i="10"/>
  <c r="B605" i="10" s="1"/>
  <c r="E604" i="10"/>
  <c r="D604" i="10"/>
  <c r="C604" i="10"/>
  <c r="B604" i="10"/>
  <c r="E603" i="10"/>
  <c r="D603" i="10" s="1"/>
  <c r="C603" i="10"/>
  <c r="B603" i="10" s="1"/>
  <c r="E602" i="10"/>
  <c r="D602" i="10" s="1"/>
  <c r="C602" i="10"/>
  <c r="B602" i="10"/>
  <c r="E601" i="10"/>
  <c r="D601" i="10" s="1"/>
  <c r="C601" i="10"/>
  <c r="B601" i="10"/>
  <c r="E600" i="10"/>
  <c r="D600" i="10" s="1"/>
  <c r="C600" i="10"/>
  <c r="B600" i="10"/>
  <c r="E599" i="10"/>
  <c r="D599" i="10" s="1"/>
  <c r="C599" i="10"/>
  <c r="B599" i="10"/>
  <c r="E598" i="10"/>
  <c r="D598" i="10" s="1"/>
  <c r="C598" i="10"/>
  <c r="B598" i="10" s="1"/>
  <c r="E597" i="10"/>
  <c r="D597" i="10" s="1"/>
  <c r="C597" i="10"/>
  <c r="B597" i="10" s="1"/>
  <c r="E596" i="10"/>
  <c r="D596" i="10"/>
  <c r="C596" i="10"/>
  <c r="B596" i="10" s="1"/>
  <c r="E595" i="10"/>
  <c r="D595" i="10" s="1"/>
  <c r="C595" i="10"/>
  <c r="B595" i="10"/>
  <c r="E594" i="10"/>
  <c r="D594" i="10"/>
  <c r="C594" i="10"/>
  <c r="B594" i="10" s="1"/>
  <c r="E593" i="10"/>
  <c r="D593" i="10" s="1"/>
  <c r="C593" i="10"/>
  <c r="B593" i="10"/>
  <c r="E592" i="10"/>
  <c r="D592" i="10" s="1"/>
  <c r="C592" i="10"/>
  <c r="B592" i="10"/>
  <c r="E591" i="10"/>
  <c r="D591" i="10" s="1"/>
  <c r="C591" i="10"/>
  <c r="B591" i="10" s="1"/>
  <c r="E590" i="10"/>
  <c r="D590" i="10"/>
  <c r="C590" i="10"/>
  <c r="B590" i="10"/>
  <c r="E589" i="10"/>
  <c r="D589" i="10" s="1"/>
  <c r="C589" i="10"/>
  <c r="B589" i="10"/>
  <c r="E588" i="10"/>
  <c r="D588" i="10"/>
  <c r="C588" i="10"/>
  <c r="B588" i="10" s="1"/>
  <c r="E587" i="10"/>
  <c r="D587" i="10" s="1"/>
  <c r="C587" i="10"/>
  <c r="B587" i="10" s="1"/>
  <c r="E586" i="10"/>
  <c r="D586" i="10" s="1"/>
  <c r="C586" i="10"/>
  <c r="B586" i="10"/>
  <c r="E585" i="10"/>
  <c r="D585" i="10" s="1"/>
  <c r="C585" i="10"/>
  <c r="B585" i="10" s="1"/>
  <c r="E584" i="10"/>
  <c r="D584" i="10"/>
  <c r="C584" i="10"/>
  <c r="B584" i="10"/>
  <c r="E583" i="10"/>
  <c r="D583" i="10" s="1"/>
  <c r="C583" i="10"/>
  <c r="B583" i="10"/>
  <c r="E582" i="10"/>
  <c r="D582" i="10" s="1"/>
  <c r="C582" i="10"/>
  <c r="B582" i="10" s="1"/>
  <c r="E581" i="10"/>
  <c r="D581" i="10" s="1"/>
  <c r="C581" i="10"/>
  <c r="B581" i="10" s="1"/>
  <c r="E580" i="10"/>
  <c r="D580" i="10"/>
  <c r="C580" i="10"/>
  <c r="B580" i="10"/>
  <c r="E579" i="10"/>
  <c r="D579" i="10" s="1"/>
  <c r="C579" i="10"/>
  <c r="B579" i="10"/>
  <c r="E578" i="10"/>
  <c r="D578" i="10"/>
  <c r="C578" i="10"/>
  <c r="B578" i="10" s="1"/>
  <c r="E577" i="10"/>
  <c r="D577" i="10" s="1"/>
  <c r="C577" i="10"/>
  <c r="B577" i="10"/>
  <c r="E576" i="10"/>
  <c r="D576" i="10" s="1"/>
  <c r="C576" i="10"/>
  <c r="B576" i="10" s="1"/>
  <c r="E575" i="10"/>
  <c r="D575" i="10" s="1"/>
  <c r="C575" i="10"/>
  <c r="B575" i="10" s="1"/>
  <c r="E574" i="10"/>
  <c r="D574" i="10"/>
  <c r="C574" i="10"/>
  <c r="B574" i="10" s="1"/>
  <c r="E573" i="10"/>
  <c r="D573" i="10" s="1"/>
  <c r="C573" i="10"/>
  <c r="B573" i="10"/>
  <c r="E572" i="10"/>
  <c r="D572" i="10"/>
  <c r="C572" i="10"/>
  <c r="B572" i="10" s="1"/>
  <c r="E571" i="10"/>
  <c r="D571" i="10" s="1"/>
  <c r="C571" i="10"/>
  <c r="B571" i="10" s="1"/>
  <c r="E570" i="10"/>
  <c r="D570" i="10" s="1"/>
  <c r="C570" i="10"/>
  <c r="B570" i="10"/>
  <c r="E569" i="10"/>
  <c r="D569" i="10" s="1"/>
  <c r="C569" i="10"/>
  <c r="B569" i="10" s="1"/>
  <c r="E568" i="10"/>
  <c r="D568" i="10"/>
  <c r="C568" i="10"/>
  <c r="B568" i="10"/>
  <c r="E567" i="10"/>
  <c r="D567" i="10" s="1"/>
  <c r="C567" i="10"/>
  <c r="B567" i="10"/>
  <c r="E566" i="10"/>
  <c r="D566" i="10" s="1"/>
  <c r="C566" i="10"/>
  <c r="B566" i="10" s="1"/>
  <c r="E565" i="10"/>
  <c r="D565" i="10" s="1"/>
  <c r="C565" i="10"/>
  <c r="B565" i="10"/>
  <c r="E564" i="10"/>
  <c r="D564" i="10"/>
  <c r="C564" i="10"/>
  <c r="B564" i="10"/>
  <c r="E563" i="10"/>
  <c r="D563" i="10" s="1"/>
  <c r="C563" i="10"/>
  <c r="B563" i="10"/>
  <c r="E562" i="10"/>
  <c r="D562" i="10"/>
  <c r="C562" i="10"/>
  <c r="B562" i="10" s="1"/>
  <c r="E561" i="10"/>
  <c r="D561" i="10" s="1"/>
  <c r="C561" i="10"/>
  <c r="B561" i="10"/>
  <c r="E560" i="10"/>
  <c r="D560" i="10" s="1"/>
  <c r="C560" i="10"/>
  <c r="B560" i="10"/>
  <c r="E559" i="10"/>
  <c r="D559" i="10" s="1"/>
  <c r="C559" i="10"/>
  <c r="B559" i="10" s="1"/>
  <c r="E558" i="10"/>
  <c r="D558" i="10"/>
  <c r="C558" i="10"/>
  <c r="B558" i="10" s="1"/>
  <c r="E557" i="10"/>
  <c r="D557" i="10" s="1"/>
  <c r="C557" i="10"/>
  <c r="B557" i="10"/>
  <c r="E556" i="10"/>
  <c r="D556" i="10"/>
  <c r="C556" i="10"/>
  <c r="B556" i="10"/>
  <c r="E555" i="10"/>
  <c r="D555" i="10" s="1"/>
  <c r="C555" i="10"/>
  <c r="B555" i="10" s="1"/>
  <c r="E554" i="10"/>
  <c r="D554" i="10" s="1"/>
  <c r="C554" i="10"/>
  <c r="B554" i="10"/>
  <c r="E553" i="10"/>
  <c r="D553" i="10" s="1"/>
  <c r="C553" i="10"/>
  <c r="B553" i="10"/>
  <c r="E552" i="10"/>
  <c r="D552" i="10"/>
  <c r="C552" i="10"/>
  <c r="B552" i="10"/>
  <c r="E551" i="10"/>
  <c r="D551" i="10" s="1"/>
  <c r="C551" i="10"/>
  <c r="B551" i="10" s="1"/>
  <c r="E550" i="10"/>
  <c r="D550" i="10" s="1"/>
  <c r="C550" i="10"/>
  <c r="B550" i="10" s="1"/>
  <c r="E549" i="10"/>
  <c r="D549" i="10" s="1"/>
  <c r="C549" i="10"/>
  <c r="B549" i="10" s="1"/>
  <c r="E548" i="10"/>
  <c r="D548" i="10" s="1"/>
  <c r="C548" i="10"/>
  <c r="B548" i="10"/>
  <c r="E547" i="10"/>
  <c r="D547" i="10" s="1"/>
  <c r="C547" i="10"/>
  <c r="B547" i="10"/>
  <c r="E546" i="10"/>
  <c r="D546" i="10"/>
  <c r="C546" i="10"/>
  <c r="B546" i="10" s="1"/>
  <c r="E545" i="10"/>
  <c r="D545" i="10" s="1"/>
  <c r="C545" i="10"/>
  <c r="B545" i="10"/>
  <c r="E544" i="10"/>
  <c r="D544" i="10"/>
  <c r="C544" i="10"/>
  <c r="B544" i="10"/>
  <c r="E543" i="10"/>
  <c r="D543" i="10"/>
  <c r="C543" i="10"/>
  <c r="B543" i="10"/>
  <c r="E542" i="10"/>
  <c r="D542" i="10"/>
  <c r="C542" i="10"/>
  <c r="B542" i="10"/>
  <c r="E541" i="10"/>
  <c r="D541" i="10"/>
  <c r="C541" i="10"/>
  <c r="B541" i="10"/>
  <c r="E540" i="10"/>
  <c r="D540" i="10"/>
  <c r="C540" i="10"/>
  <c r="B540" i="10"/>
  <c r="E539" i="10"/>
  <c r="D539" i="10"/>
  <c r="C539" i="10"/>
  <c r="B539" i="10"/>
  <c r="E538" i="10"/>
  <c r="D538" i="10"/>
  <c r="C538" i="10"/>
  <c r="B538" i="10"/>
  <c r="E537" i="10"/>
  <c r="D537" i="10"/>
  <c r="C537" i="10"/>
  <c r="B537" i="10"/>
  <c r="E536" i="10"/>
  <c r="D536" i="10"/>
  <c r="C536" i="10"/>
  <c r="B536" i="10"/>
  <c r="E535" i="10"/>
  <c r="D535" i="10"/>
  <c r="C535" i="10"/>
  <c r="B535" i="10"/>
  <c r="E534" i="10"/>
  <c r="D534" i="10"/>
  <c r="C534" i="10"/>
  <c r="B534" i="10"/>
  <c r="E533" i="10"/>
  <c r="D533" i="10"/>
  <c r="C533" i="10"/>
  <c r="B533" i="10"/>
  <c r="E532" i="10"/>
  <c r="D532" i="10"/>
  <c r="C532" i="10"/>
  <c r="B532" i="10"/>
  <c r="E531" i="10"/>
  <c r="D531" i="10"/>
  <c r="C531" i="10"/>
  <c r="B531" i="10"/>
  <c r="E530" i="10"/>
  <c r="D530" i="10"/>
  <c r="C530" i="10"/>
  <c r="B530" i="10"/>
  <c r="E529" i="10"/>
  <c r="D529" i="10"/>
  <c r="C529" i="10"/>
  <c r="B529" i="10"/>
  <c r="E528" i="10"/>
  <c r="D528" i="10"/>
  <c r="C528" i="10"/>
  <c r="B528" i="10"/>
  <c r="E527" i="10"/>
  <c r="D527" i="10"/>
  <c r="C527" i="10"/>
  <c r="B527" i="10"/>
  <c r="E526" i="10"/>
  <c r="D526" i="10"/>
  <c r="C526" i="10"/>
  <c r="B526" i="10"/>
  <c r="E525" i="10"/>
  <c r="D525" i="10"/>
  <c r="C525" i="10"/>
  <c r="B525" i="10"/>
  <c r="E524" i="10"/>
  <c r="D524" i="10"/>
  <c r="C524" i="10"/>
  <c r="B524" i="10"/>
  <c r="E523" i="10"/>
  <c r="D523" i="10"/>
  <c r="C523" i="10"/>
  <c r="B523" i="10"/>
  <c r="E522" i="10"/>
  <c r="D522" i="10"/>
  <c r="C522" i="10"/>
  <c r="B522" i="10"/>
  <c r="E521" i="10"/>
  <c r="D521" i="10"/>
  <c r="C521" i="10"/>
  <c r="B521" i="10"/>
  <c r="E520" i="10"/>
  <c r="D520" i="10"/>
  <c r="C520" i="10"/>
  <c r="B520" i="10"/>
  <c r="E519" i="10"/>
  <c r="D519" i="10"/>
  <c r="C519" i="10"/>
  <c r="B519" i="10"/>
  <c r="E518" i="10"/>
  <c r="D518" i="10"/>
  <c r="C518" i="10"/>
  <c r="B518" i="10"/>
  <c r="E517" i="10"/>
  <c r="D517" i="10"/>
  <c r="C517" i="10"/>
  <c r="B517" i="10"/>
  <c r="E516" i="10"/>
  <c r="D516" i="10"/>
  <c r="C516" i="10"/>
  <c r="B516" i="10"/>
  <c r="E515" i="10"/>
  <c r="D515" i="10"/>
  <c r="C515" i="10"/>
  <c r="B515" i="10"/>
  <c r="E514" i="10"/>
  <c r="D514" i="10"/>
  <c r="C514" i="10"/>
  <c r="B514" i="10"/>
  <c r="E513" i="10"/>
  <c r="D513" i="10"/>
  <c r="C513" i="10"/>
  <c r="B513" i="10"/>
  <c r="E512" i="10"/>
  <c r="D512" i="10"/>
  <c r="C512" i="10"/>
  <c r="B512" i="10"/>
  <c r="E511" i="10"/>
  <c r="D511" i="10"/>
  <c r="C511" i="10"/>
  <c r="B511" i="10"/>
  <c r="E510" i="10"/>
  <c r="D510" i="10"/>
  <c r="C510" i="10"/>
  <c r="B510" i="10"/>
  <c r="E509" i="10"/>
  <c r="D509" i="10"/>
  <c r="C509" i="10"/>
  <c r="B509" i="10"/>
  <c r="E508" i="10"/>
  <c r="D508" i="10"/>
  <c r="C508" i="10"/>
  <c r="B508" i="10"/>
  <c r="E507" i="10"/>
  <c r="D507" i="10"/>
  <c r="C507" i="10"/>
  <c r="B507" i="10"/>
  <c r="E506" i="10"/>
  <c r="D506" i="10"/>
  <c r="C506" i="10"/>
  <c r="B506" i="10"/>
  <c r="E505" i="10"/>
  <c r="D505" i="10"/>
  <c r="C505" i="10"/>
  <c r="B505" i="10"/>
  <c r="E504" i="10"/>
  <c r="D504" i="10"/>
  <c r="C504" i="10"/>
  <c r="B504" i="10"/>
  <c r="E503" i="10"/>
  <c r="D503" i="10"/>
  <c r="C503" i="10"/>
  <c r="B503" i="10"/>
  <c r="E502" i="10"/>
  <c r="D502" i="10"/>
  <c r="C502" i="10"/>
  <c r="B502" i="10"/>
  <c r="E501" i="10"/>
  <c r="D501" i="10"/>
  <c r="C501" i="10"/>
  <c r="B501" i="10"/>
  <c r="E500" i="10"/>
  <c r="D500" i="10"/>
  <c r="C500" i="10"/>
  <c r="B500" i="10"/>
  <c r="E499" i="10"/>
  <c r="D499" i="10"/>
  <c r="C499" i="10"/>
  <c r="B499" i="10"/>
  <c r="E498" i="10"/>
  <c r="D498" i="10"/>
  <c r="C498" i="10"/>
  <c r="B498" i="10"/>
  <c r="E497" i="10"/>
  <c r="D497" i="10"/>
  <c r="C497" i="10"/>
  <c r="B497" i="10"/>
  <c r="E496" i="10"/>
  <c r="D496" i="10"/>
  <c r="C496" i="10"/>
  <c r="B496" i="10"/>
  <c r="E495" i="10"/>
  <c r="D495" i="10"/>
  <c r="C495" i="10"/>
  <c r="B495" i="10"/>
  <c r="E494" i="10"/>
  <c r="D494" i="10"/>
  <c r="C494" i="10"/>
  <c r="B494" i="10"/>
  <c r="E493" i="10"/>
  <c r="D493" i="10"/>
  <c r="C493" i="10"/>
  <c r="B493" i="10"/>
  <c r="E492" i="10"/>
  <c r="D492" i="10"/>
  <c r="C492" i="10"/>
  <c r="B492" i="10"/>
  <c r="E491" i="10"/>
  <c r="D491" i="10"/>
  <c r="C491" i="10"/>
  <c r="B491" i="10"/>
  <c r="E490" i="10"/>
  <c r="D490" i="10"/>
  <c r="C490" i="10"/>
  <c r="B490" i="10"/>
  <c r="E489" i="10"/>
  <c r="D489" i="10"/>
  <c r="C489" i="10"/>
  <c r="B489" i="10"/>
  <c r="E488" i="10"/>
  <c r="D488" i="10"/>
  <c r="C488" i="10"/>
  <c r="B488" i="10"/>
  <c r="E487" i="10"/>
  <c r="D487" i="10"/>
  <c r="C487" i="10"/>
  <c r="B487" i="10"/>
  <c r="E486" i="10"/>
  <c r="D486" i="10"/>
  <c r="C486" i="10"/>
  <c r="B486" i="10"/>
  <c r="E485" i="10"/>
  <c r="D485" i="10"/>
  <c r="C485" i="10"/>
  <c r="B485" i="10"/>
  <c r="E484" i="10"/>
  <c r="D484" i="10"/>
  <c r="C484" i="10"/>
  <c r="B484" i="10"/>
  <c r="E483" i="10"/>
  <c r="D483" i="10"/>
  <c r="C483" i="10"/>
  <c r="B483" i="10"/>
  <c r="E482" i="10"/>
  <c r="D482" i="10"/>
  <c r="C482" i="10"/>
  <c r="B482" i="10"/>
  <c r="E481" i="10"/>
  <c r="D481" i="10"/>
  <c r="C481" i="10"/>
  <c r="B481" i="10"/>
  <c r="E480" i="10"/>
  <c r="D480" i="10"/>
  <c r="C480" i="10"/>
  <c r="B480" i="10"/>
  <c r="E479" i="10"/>
  <c r="D479" i="10"/>
  <c r="C479" i="10"/>
  <c r="B479" i="10"/>
  <c r="E478" i="10"/>
  <c r="D478" i="10"/>
  <c r="C478" i="10"/>
  <c r="B478" i="10"/>
  <c r="E477" i="10"/>
  <c r="D477" i="10"/>
  <c r="C477" i="10"/>
  <c r="B477" i="10"/>
  <c r="E476" i="10"/>
  <c r="D476" i="10"/>
  <c r="C476" i="10"/>
  <c r="B476" i="10"/>
  <c r="E475" i="10"/>
  <c r="D475" i="10"/>
  <c r="C475" i="10"/>
  <c r="B475" i="10"/>
  <c r="E474" i="10"/>
  <c r="D474" i="10"/>
  <c r="C474" i="10"/>
  <c r="B474" i="10"/>
  <c r="E473" i="10"/>
  <c r="D473" i="10"/>
  <c r="C473" i="10"/>
  <c r="B473" i="10"/>
  <c r="E472" i="10"/>
  <c r="D472" i="10"/>
  <c r="C472" i="10"/>
  <c r="B472" i="10"/>
  <c r="E471" i="10"/>
  <c r="D471" i="10"/>
  <c r="C471" i="10"/>
  <c r="B471" i="10"/>
  <c r="E470" i="10"/>
  <c r="D470" i="10"/>
  <c r="C470" i="10"/>
  <c r="B470" i="10"/>
  <c r="E469" i="10"/>
  <c r="D469" i="10"/>
  <c r="C469" i="10"/>
  <c r="B469" i="10"/>
  <c r="E468" i="10"/>
  <c r="D468" i="10"/>
  <c r="C468" i="10"/>
  <c r="B468" i="10"/>
  <c r="E467" i="10"/>
  <c r="D467" i="10"/>
  <c r="C467" i="10"/>
  <c r="B467" i="10"/>
  <c r="E466" i="10"/>
  <c r="D466" i="10"/>
  <c r="C466" i="10"/>
  <c r="B466" i="10"/>
  <c r="E465" i="10"/>
  <c r="D465" i="10"/>
  <c r="C465" i="10"/>
  <c r="B465" i="10"/>
  <c r="E464" i="10"/>
  <c r="D464" i="10"/>
  <c r="C464" i="10"/>
  <c r="B464" i="10"/>
  <c r="E463" i="10"/>
  <c r="D463" i="10"/>
  <c r="C463" i="10"/>
  <c r="B463" i="10"/>
  <c r="E462" i="10"/>
  <c r="D462" i="10"/>
  <c r="C462" i="10"/>
  <c r="B462" i="10"/>
  <c r="E461" i="10"/>
  <c r="D461" i="10"/>
  <c r="C461" i="10"/>
  <c r="B461" i="10"/>
  <c r="E460" i="10"/>
  <c r="D460" i="10"/>
  <c r="C460" i="10"/>
  <c r="B460" i="10"/>
  <c r="E459" i="10"/>
  <c r="D459" i="10"/>
  <c r="C459" i="10"/>
  <c r="B459" i="10"/>
  <c r="E458" i="10"/>
  <c r="D458" i="10"/>
  <c r="C458" i="10"/>
  <c r="B458" i="10"/>
  <c r="E457" i="10"/>
  <c r="D457" i="10"/>
  <c r="C457" i="10"/>
  <c r="B457" i="10"/>
  <c r="E456" i="10"/>
  <c r="D456" i="10"/>
  <c r="C456" i="10"/>
  <c r="B456" i="10"/>
  <c r="E455" i="10"/>
  <c r="D455" i="10"/>
  <c r="C455" i="10"/>
  <c r="B455" i="10"/>
  <c r="E454" i="10"/>
  <c r="D454" i="10"/>
  <c r="C454" i="10"/>
  <c r="B454" i="10"/>
  <c r="E453" i="10"/>
  <c r="D453" i="10"/>
  <c r="C453" i="10"/>
  <c r="B453" i="10"/>
  <c r="E452" i="10"/>
  <c r="D452" i="10"/>
  <c r="C452" i="10"/>
  <c r="B452" i="10"/>
  <c r="E451" i="10"/>
  <c r="D451" i="10"/>
  <c r="C451" i="10"/>
  <c r="B451" i="10"/>
  <c r="E450" i="10"/>
  <c r="D450" i="10"/>
  <c r="C450" i="10"/>
  <c r="B450" i="10"/>
  <c r="E449" i="10"/>
  <c r="D449" i="10"/>
  <c r="C449" i="10"/>
  <c r="B449" i="10"/>
  <c r="E448" i="10"/>
  <c r="D448" i="10"/>
  <c r="C448" i="10"/>
  <c r="B448" i="10"/>
  <c r="E447" i="10"/>
  <c r="D447" i="10"/>
  <c r="C447" i="10"/>
  <c r="B447" i="10"/>
  <c r="E446" i="10"/>
  <c r="D446" i="10"/>
  <c r="C446" i="10"/>
  <c r="B446" i="10"/>
  <c r="E445" i="10"/>
  <c r="D445" i="10"/>
  <c r="C445" i="10"/>
  <c r="B445" i="10"/>
  <c r="E444" i="10"/>
  <c r="D444" i="10"/>
  <c r="C444" i="10"/>
  <c r="B444" i="10"/>
  <c r="E443" i="10"/>
  <c r="D443" i="10"/>
  <c r="C443" i="10"/>
  <c r="B443" i="10"/>
  <c r="E442" i="10"/>
  <c r="D442" i="10"/>
  <c r="C442" i="10"/>
  <c r="B442" i="10"/>
  <c r="E441" i="10"/>
  <c r="D441" i="10"/>
  <c r="C441" i="10"/>
  <c r="B441" i="10"/>
  <c r="E440" i="10"/>
  <c r="D440" i="10"/>
  <c r="C440" i="10"/>
  <c r="B440" i="10"/>
  <c r="E439" i="10"/>
  <c r="D439" i="10"/>
  <c r="C439" i="10"/>
  <c r="B439" i="10"/>
  <c r="E438" i="10"/>
  <c r="D438" i="10"/>
  <c r="C438" i="10"/>
  <c r="B438" i="10"/>
  <c r="E437" i="10"/>
  <c r="D437" i="10"/>
  <c r="C437" i="10"/>
  <c r="B437" i="10"/>
  <c r="E436" i="10"/>
  <c r="D436" i="10"/>
  <c r="C436" i="10"/>
  <c r="B436" i="10"/>
  <c r="E435" i="10"/>
  <c r="D435" i="10"/>
  <c r="C435" i="10"/>
  <c r="B435" i="10"/>
  <c r="E434" i="10"/>
  <c r="D434" i="10"/>
  <c r="C434" i="10"/>
  <c r="B434" i="10"/>
  <c r="E433" i="10"/>
  <c r="D433" i="10"/>
  <c r="C433" i="10"/>
  <c r="B433" i="10"/>
  <c r="E432" i="10"/>
  <c r="D432" i="10"/>
  <c r="C432" i="10"/>
  <c r="B432" i="10"/>
  <c r="E431" i="10"/>
  <c r="D431" i="10"/>
  <c r="C431" i="10"/>
  <c r="B431" i="10"/>
  <c r="E430" i="10"/>
  <c r="D430" i="10"/>
  <c r="C430" i="10"/>
  <c r="B430" i="10"/>
  <c r="E429" i="10"/>
  <c r="D429" i="10"/>
  <c r="C429" i="10"/>
  <c r="B429" i="10" s="1"/>
  <c r="E428" i="10"/>
  <c r="D428" i="10"/>
  <c r="C428" i="10"/>
  <c r="B428" i="10" s="1"/>
  <c r="E427" i="10"/>
  <c r="D427" i="10" s="1"/>
  <c r="C427" i="10"/>
  <c r="B427" i="10" s="1"/>
  <c r="E426" i="10"/>
  <c r="D426" i="10" s="1"/>
  <c r="C426" i="10"/>
  <c r="B426" i="10" s="1"/>
  <c r="E425" i="10"/>
  <c r="D425" i="10" s="1"/>
  <c r="C425" i="10"/>
  <c r="B425" i="10" s="1"/>
  <c r="E424" i="10"/>
  <c r="D424" i="10" s="1"/>
  <c r="C424" i="10"/>
  <c r="B424" i="10"/>
  <c r="E423" i="10"/>
  <c r="D423" i="10" s="1"/>
  <c r="C423" i="10"/>
  <c r="B423" i="10"/>
  <c r="E422" i="10"/>
  <c r="D422" i="10"/>
  <c r="C422" i="10"/>
  <c r="B422" i="10"/>
  <c r="E421" i="10"/>
  <c r="D421" i="10"/>
  <c r="C421" i="10"/>
  <c r="B421" i="10"/>
  <c r="E420" i="10"/>
  <c r="D420" i="10"/>
  <c r="C420" i="10"/>
  <c r="B420" i="10" s="1"/>
  <c r="E419" i="10"/>
  <c r="D419" i="10"/>
  <c r="C419" i="10"/>
  <c r="B419" i="10" s="1"/>
  <c r="E418" i="10"/>
  <c r="D418" i="10" s="1"/>
  <c r="C418" i="10"/>
  <c r="B418" i="10" s="1"/>
  <c r="E417" i="10"/>
  <c r="D417" i="10" s="1"/>
  <c r="C417" i="10"/>
  <c r="B417" i="10" s="1"/>
  <c r="E416" i="10"/>
  <c r="D416" i="10" s="1"/>
  <c r="C416" i="10"/>
  <c r="B416" i="10"/>
  <c r="E415" i="10"/>
  <c r="D415" i="10" s="1"/>
  <c r="C415" i="10"/>
  <c r="B415" i="10"/>
  <c r="E414" i="10"/>
  <c r="D414" i="10"/>
  <c r="C414" i="10"/>
  <c r="B414" i="10"/>
  <c r="E413" i="10"/>
  <c r="D413" i="10"/>
  <c r="C413" i="10"/>
  <c r="B413" i="10"/>
  <c r="E412" i="10"/>
  <c r="D412" i="10"/>
  <c r="C412" i="10"/>
  <c r="B412" i="10" s="1"/>
  <c r="E411" i="10"/>
  <c r="D411" i="10"/>
  <c r="C411" i="10"/>
  <c r="B411" i="10" s="1"/>
  <c r="E410" i="10"/>
  <c r="D410" i="10" s="1"/>
  <c r="C410" i="10"/>
  <c r="B410" i="10" s="1"/>
  <c r="E409" i="10"/>
  <c r="D409" i="10" s="1"/>
  <c r="C409" i="10"/>
  <c r="B409" i="10" s="1"/>
  <c r="E408" i="10"/>
  <c r="D408" i="10" s="1"/>
  <c r="C408" i="10"/>
  <c r="B408" i="10"/>
  <c r="E407" i="10"/>
  <c r="D407" i="10" s="1"/>
  <c r="C407" i="10"/>
  <c r="B407" i="10"/>
  <c r="E406" i="10"/>
  <c r="D406" i="10"/>
  <c r="C406" i="10"/>
  <c r="B406" i="10"/>
  <c r="E405" i="10"/>
  <c r="D405" i="10"/>
  <c r="C405" i="10"/>
  <c r="B405" i="10"/>
  <c r="E404" i="10"/>
  <c r="D404" i="10"/>
  <c r="C404" i="10"/>
  <c r="B404" i="10" s="1"/>
  <c r="E403" i="10"/>
  <c r="D403" i="10"/>
  <c r="C403" i="10"/>
  <c r="B403" i="10" s="1"/>
  <c r="E402" i="10"/>
  <c r="D402" i="10" s="1"/>
  <c r="C402" i="10"/>
  <c r="B402" i="10" s="1"/>
  <c r="E401" i="10"/>
  <c r="D401" i="10" s="1"/>
  <c r="C401" i="10"/>
  <c r="B401" i="10" s="1"/>
  <c r="E400" i="10"/>
  <c r="D400" i="10" s="1"/>
  <c r="C400" i="10"/>
  <c r="B400" i="10"/>
  <c r="E399" i="10"/>
  <c r="D399" i="10" s="1"/>
  <c r="C399" i="10"/>
  <c r="B399" i="10"/>
  <c r="E398" i="10"/>
  <c r="D398" i="10"/>
  <c r="C398" i="10"/>
  <c r="B398" i="10"/>
  <c r="E397" i="10"/>
  <c r="D397" i="10"/>
  <c r="C397" i="10"/>
  <c r="B397" i="10"/>
  <c r="E396" i="10"/>
  <c r="D396" i="10"/>
  <c r="C396" i="10"/>
  <c r="B396" i="10" s="1"/>
  <c r="E395" i="10"/>
  <c r="D395" i="10" s="1"/>
  <c r="C395" i="10"/>
  <c r="B395" i="10" s="1"/>
  <c r="E394" i="10"/>
  <c r="D394" i="10" s="1"/>
  <c r="C394" i="10"/>
  <c r="B394" i="10" s="1"/>
  <c r="E393" i="10"/>
  <c r="D393" i="10"/>
  <c r="C393" i="10"/>
  <c r="B393" i="10"/>
  <c r="E392" i="10"/>
  <c r="D392" i="10" s="1"/>
  <c r="C392" i="10"/>
  <c r="B392" i="10"/>
  <c r="E391" i="10"/>
  <c r="D391" i="10"/>
  <c r="C391" i="10"/>
  <c r="B391" i="10"/>
  <c r="E390" i="10"/>
  <c r="D390" i="10"/>
  <c r="C390" i="10"/>
  <c r="B390" i="10"/>
  <c r="E389" i="10"/>
  <c r="D389" i="10"/>
  <c r="C389" i="10"/>
  <c r="B389" i="10"/>
  <c r="E388" i="10"/>
  <c r="D388" i="10"/>
  <c r="C388" i="10"/>
  <c r="B388" i="10" s="1"/>
  <c r="E387" i="10"/>
  <c r="D387" i="10"/>
  <c r="C387" i="10"/>
  <c r="B387" i="10" s="1"/>
  <c r="E386" i="10"/>
  <c r="D386" i="10" s="1"/>
  <c r="C386" i="10"/>
  <c r="B386" i="10" s="1"/>
  <c r="E385" i="10"/>
  <c r="D385" i="10"/>
  <c r="C385" i="10"/>
  <c r="B385" i="10"/>
  <c r="E384" i="10"/>
  <c r="D384" i="10" s="1"/>
  <c r="C384" i="10"/>
  <c r="B384" i="10"/>
  <c r="E383" i="10"/>
  <c r="D383" i="10"/>
  <c r="C383" i="10"/>
  <c r="B383" i="10"/>
  <c r="E382" i="10"/>
  <c r="D382" i="10"/>
  <c r="C382" i="10"/>
  <c r="B382" i="10"/>
  <c r="E381" i="10"/>
  <c r="D381" i="10"/>
  <c r="C381" i="10"/>
  <c r="B381" i="10"/>
  <c r="E380" i="10"/>
  <c r="D380" i="10"/>
  <c r="C380" i="10"/>
  <c r="B380" i="10" s="1"/>
  <c r="E379" i="10"/>
  <c r="D379" i="10"/>
  <c r="C379" i="10"/>
  <c r="B379" i="10" s="1"/>
  <c r="E378" i="10"/>
  <c r="D378" i="10" s="1"/>
  <c r="C378" i="10"/>
  <c r="B378" i="10" s="1"/>
  <c r="E377" i="10"/>
  <c r="D377" i="10"/>
  <c r="C377" i="10"/>
  <c r="B377" i="10"/>
  <c r="E376" i="10"/>
  <c r="D376" i="10" s="1"/>
  <c r="C376" i="10"/>
  <c r="B376" i="10"/>
  <c r="E375" i="10"/>
  <c r="D375" i="10"/>
  <c r="C375" i="10"/>
  <c r="B375" i="10"/>
  <c r="E374" i="10"/>
  <c r="D374" i="10"/>
  <c r="C374" i="10"/>
  <c r="B374" i="10"/>
  <c r="E373" i="10"/>
  <c r="D373" i="10"/>
  <c r="C373" i="10"/>
  <c r="B373" i="10"/>
  <c r="E372" i="10"/>
  <c r="D372" i="10"/>
  <c r="C372" i="10"/>
  <c r="B372" i="10" s="1"/>
  <c r="E371" i="10"/>
  <c r="D371" i="10"/>
  <c r="C371" i="10"/>
  <c r="B371" i="10" s="1"/>
  <c r="E370" i="10"/>
  <c r="D370" i="10" s="1"/>
  <c r="C370" i="10"/>
  <c r="B370" i="10" s="1"/>
  <c r="E369" i="10"/>
  <c r="D369" i="10"/>
  <c r="C369" i="10"/>
  <c r="B369" i="10"/>
  <c r="E368" i="10"/>
  <c r="D368" i="10" s="1"/>
  <c r="C368" i="10"/>
  <c r="B368" i="10"/>
  <c r="E367" i="10"/>
  <c r="D367" i="10"/>
  <c r="C367" i="10"/>
  <c r="B367" i="10"/>
  <c r="E366" i="10"/>
  <c r="D366" i="10"/>
  <c r="C366" i="10"/>
  <c r="B366" i="10"/>
  <c r="E365" i="10"/>
  <c r="D365" i="10"/>
  <c r="C365" i="10"/>
  <c r="B365" i="10"/>
  <c r="E364" i="10"/>
  <c r="D364" i="10" s="1"/>
  <c r="C364" i="10"/>
  <c r="B364" i="10" s="1"/>
  <c r="E363" i="10"/>
  <c r="D363" i="10"/>
  <c r="C363" i="10"/>
  <c r="B363" i="10" s="1"/>
  <c r="E362" i="10"/>
  <c r="D362" i="10" s="1"/>
  <c r="C362" i="10"/>
  <c r="B362" i="10" s="1"/>
  <c r="E361" i="10"/>
  <c r="D361" i="10"/>
  <c r="C361" i="10"/>
  <c r="B361" i="10"/>
  <c r="E360" i="10"/>
  <c r="D360" i="10" s="1"/>
  <c r="C360" i="10"/>
  <c r="B360" i="10"/>
  <c r="E359" i="10"/>
  <c r="D359" i="10"/>
  <c r="C359" i="10"/>
  <c r="B359" i="10"/>
  <c r="E358" i="10"/>
  <c r="D358" i="10"/>
  <c r="C358" i="10"/>
  <c r="B358" i="10" s="1"/>
  <c r="E357" i="10"/>
  <c r="D357" i="10"/>
  <c r="C357" i="10"/>
  <c r="B357" i="10"/>
  <c r="E356" i="10"/>
  <c r="D356" i="10" s="1"/>
  <c r="C356" i="10"/>
  <c r="B356" i="10" s="1"/>
  <c r="E355" i="10"/>
  <c r="D355" i="10" s="1"/>
  <c r="C355" i="10"/>
  <c r="B355" i="10"/>
  <c r="E354" i="10"/>
  <c r="D354" i="10" s="1"/>
  <c r="C354" i="10"/>
  <c r="B354" i="10" s="1"/>
  <c r="E353" i="10"/>
  <c r="D353" i="10"/>
  <c r="C353" i="10"/>
  <c r="B353" i="10" s="1"/>
  <c r="E352" i="10"/>
  <c r="D352" i="10" s="1"/>
  <c r="C352" i="10"/>
  <c r="B352" i="10"/>
  <c r="E351" i="10"/>
  <c r="D351" i="10"/>
  <c r="C351" i="10"/>
  <c r="B351" i="10"/>
  <c r="E350" i="10"/>
  <c r="D350" i="10"/>
  <c r="C350" i="10"/>
  <c r="B350" i="10"/>
  <c r="E349" i="10"/>
  <c r="D349" i="10"/>
  <c r="C349" i="10"/>
  <c r="B349" i="10"/>
  <c r="E348" i="10"/>
  <c r="D348" i="10"/>
  <c r="C348" i="10"/>
  <c r="B348" i="10" s="1"/>
  <c r="E347" i="10"/>
  <c r="D347" i="10"/>
  <c r="C347" i="10"/>
  <c r="B347" i="10"/>
  <c r="E346" i="10"/>
  <c r="D346" i="10" s="1"/>
  <c r="C346" i="10"/>
  <c r="B346" i="10" s="1"/>
  <c r="E345" i="10"/>
  <c r="D345" i="10"/>
  <c r="C345" i="10"/>
  <c r="B345" i="10" s="1"/>
  <c r="E344" i="10"/>
  <c r="D344" i="10" s="1"/>
  <c r="C344" i="10"/>
  <c r="B344" i="10"/>
  <c r="E343" i="10"/>
  <c r="D343" i="10"/>
  <c r="C343" i="10"/>
  <c r="B343" i="10"/>
  <c r="E342" i="10"/>
  <c r="D342" i="10"/>
  <c r="C342" i="10"/>
  <c r="B342" i="10"/>
  <c r="E341" i="10"/>
  <c r="D341" i="10"/>
  <c r="C341" i="10"/>
  <c r="B341" i="10"/>
  <c r="E340" i="10"/>
  <c r="D340" i="10"/>
  <c r="C340" i="10"/>
  <c r="B340" i="10" s="1"/>
  <c r="E339" i="10"/>
  <c r="D339" i="10"/>
  <c r="C339" i="10"/>
  <c r="B339" i="10"/>
  <c r="E338" i="10"/>
  <c r="D338" i="10" s="1"/>
  <c r="C338" i="10"/>
  <c r="B338" i="10" s="1"/>
  <c r="E337" i="10"/>
  <c r="D337" i="10"/>
  <c r="C337" i="10"/>
  <c r="B337" i="10" s="1"/>
  <c r="E336" i="10"/>
  <c r="D336" i="10" s="1"/>
  <c r="C336" i="10"/>
  <c r="B336" i="10"/>
  <c r="E335" i="10"/>
  <c r="D335" i="10"/>
  <c r="C335" i="10"/>
  <c r="B335" i="10"/>
  <c r="E334" i="10"/>
  <c r="D334" i="10"/>
  <c r="C334" i="10"/>
  <c r="B334" i="10"/>
  <c r="E333" i="10"/>
  <c r="D333" i="10"/>
  <c r="C333" i="10"/>
  <c r="B333" i="10"/>
  <c r="E332" i="10"/>
  <c r="D332" i="10"/>
  <c r="C332" i="10"/>
  <c r="B332" i="10" s="1"/>
  <c r="E331" i="10"/>
  <c r="D331" i="10"/>
  <c r="C331" i="10"/>
  <c r="B331" i="10" s="1"/>
  <c r="E330" i="10"/>
  <c r="D330" i="10" s="1"/>
  <c r="C330" i="10"/>
  <c r="B330" i="10" s="1"/>
  <c r="E329" i="10"/>
  <c r="D329" i="10"/>
  <c r="C329" i="10"/>
  <c r="B329" i="10"/>
  <c r="E328" i="10"/>
  <c r="D328" i="10" s="1"/>
  <c r="C328" i="10"/>
  <c r="B328" i="10"/>
  <c r="E327" i="10"/>
  <c r="D327" i="10"/>
  <c r="C327" i="10"/>
  <c r="B327" i="10"/>
  <c r="E326" i="10"/>
  <c r="D326" i="10"/>
  <c r="C326" i="10"/>
  <c r="B326" i="10" s="1"/>
  <c r="E325" i="10"/>
  <c r="D325" i="10"/>
  <c r="C325" i="10"/>
  <c r="B325" i="10"/>
  <c r="E324" i="10"/>
  <c r="D324" i="10" s="1"/>
  <c r="C324" i="10"/>
  <c r="B324" i="10" s="1"/>
  <c r="E323" i="10"/>
  <c r="D323" i="10"/>
  <c r="C323" i="10"/>
  <c r="B323" i="10"/>
  <c r="E322" i="10"/>
  <c r="D322" i="10" s="1"/>
  <c r="C322" i="10"/>
  <c r="B322" i="10" s="1"/>
  <c r="E321" i="10"/>
  <c r="D321" i="10" s="1"/>
  <c r="C321" i="10"/>
  <c r="B321" i="10" s="1"/>
  <c r="E320" i="10"/>
  <c r="D320" i="10" s="1"/>
  <c r="C320" i="10"/>
  <c r="B320" i="10"/>
  <c r="E319" i="10"/>
  <c r="D319" i="10" s="1"/>
  <c r="C319" i="10"/>
  <c r="B319" i="10"/>
  <c r="E318" i="10"/>
  <c r="D318" i="10"/>
  <c r="C318" i="10"/>
  <c r="B318" i="10"/>
  <c r="E317" i="10"/>
  <c r="D317" i="10"/>
  <c r="C317" i="10"/>
  <c r="B317" i="10"/>
  <c r="E316" i="10"/>
  <c r="D316" i="10"/>
  <c r="C316" i="10"/>
  <c r="B316" i="10" s="1"/>
  <c r="E315" i="10"/>
  <c r="D315" i="10"/>
  <c r="C315" i="10"/>
  <c r="B315" i="10"/>
  <c r="E314" i="10"/>
  <c r="D314" i="10" s="1"/>
  <c r="C314" i="10"/>
  <c r="B314" i="10" s="1"/>
  <c r="E313" i="10"/>
  <c r="D313" i="10"/>
  <c r="C313" i="10"/>
  <c r="B313" i="10"/>
  <c r="E312" i="10"/>
  <c r="D312" i="10" s="1"/>
  <c r="C312" i="10"/>
  <c r="B312" i="10"/>
  <c r="E311" i="10"/>
  <c r="D311" i="10"/>
  <c r="C311" i="10"/>
  <c r="B311" i="10"/>
  <c r="E310" i="10"/>
  <c r="D310" i="10"/>
  <c r="C310" i="10"/>
  <c r="B310" i="10"/>
  <c r="E309" i="10"/>
  <c r="D309" i="10"/>
  <c r="C309" i="10"/>
  <c r="B309" i="10"/>
  <c r="E308" i="10"/>
  <c r="D308" i="10"/>
  <c r="C308" i="10"/>
  <c r="B308" i="10" s="1"/>
  <c r="E307" i="10"/>
  <c r="D307" i="10"/>
  <c r="C307" i="10"/>
  <c r="B307" i="10" s="1"/>
  <c r="E306" i="10"/>
  <c r="D306" i="10" s="1"/>
  <c r="C306" i="10"/>
  <c r="B306" i="10" s="1"/>
  <c r="E305" i="10"/>
  <c r="D305" i="10" s="1"/>
  <c r="C305" i="10"/>
  <c r="B305" i="10"/>
  <c r="E304" i="10"/>
  <c r="D304" i="10" s="1"/>
  <c r="C304" i="10"/>
  <c r="B304" i="10"/>
  <c r="E303" i="10"/>
  <c r="D303" i="10" s="1"/>
  <c r="C303" i="10"/>
  <c r="B303" i="10"/>
  <c r="E302" i="10"/>
  <c r="D302" i="10"/>
  <c r="C302" i="10"/>
  <c r="B302" i="10" s="1"/>
  <c r="E301" i="10"/>
  <c r="D301" i="10"/>
  <c r="C301" i="10"/>
  <c r="B301" i="10"/>
  <c r="E300" i="10"/>
  <c r="D300" i="10" s="1"/>
  <c r="C300" i="10"/>
  <c r="B300" i="10" s="1"/>
  <c r="E299" i="10"/>
  <c r="D299" i="10"/>
  <c r="C299" i="10"/>
  <c r="B299" i="10"/>
  <c r="E298" i="10"/>
  <c r="D298" i="10" s="1"/>
  <c r="C298" i="10"/>
  <c r="B298" i="10" s="1"/>
  <c r="E297" i="10"/>
  <c r="D297" i="10"/>
  <c r="C297" i="10"/>
  <c r="B297" i="10" s="1"/>
  <c r="E296" i="10"/>
  <c r="D296" i="10" s="1"/>
  <c r="C296" i="10"/>
  <c r="B296" i="10"/>
  <c r="E295" i="10"/>
  <c r="D295" i="10"/>
  <c r="C295" i="10"/>
  <c r="B295" i="10"/>
  <c r="E294" i="10"/>
  <c r="D294" i="10"/>
  <c r="C294" i="10"/>
  <c r="B294" i="10"/>
  <c r="E293" i="10"/>
  <c r="D293" i="10"/>
  <c r="C293" i="10"/>
  <c r="B293" i="10"/>
  <c r="E292" i="10"/>
  <c r="D292" i="10"/>
  <c r="C292" i="10"/>
  <c r="B292" i="10" s="1"/>
  <c r="E291" i="10"/>
  <c r="D291" i="10"/>
  <c r="C291" i="10"/>
  <c r="B291" i="10"/>
  <c r="E290" i="10"/>
  <c r="D290" i="10" s="1"/>
  <c r="C290" i="10"/>
  <c r="B290" i="10" s="1"/>
  <c r="E289" i="10"/>
  <c r="D289" i="10"/>
  <c r="C289" i="10"/>
  <c r="B289" i="10"/>
  <c r="E288" i="10"/>
  <c r="D288" i="10" s="1"/>
  <c r="C288" i="10"/>
  <c r="B288" i="10"/>
  <c r="E287" i="10"/>
  <c r="D287" i="10"/>
  <c r="C287" i="10"/>
  <c r="B287" i="10"/>
  <c r="E286" i="10"/>
  <c r="D286" i="10" s="1"/>
  <c r="C286" i="10"/>
  <c r="B286" i="10" s="1"/>
  <c r="E285" i="10"/>
  <c r="D285" i="10" s="1"/>
  <c r="C285" i="10"/>
  <c r="B285" i="10"/>
  <c r="E284" i="10"/>
  <c r="D284" i="10" s="1"/>
  <c r="C284" i="10"/>
  <c r="B284" i="10"/>
  <c r="E283" i="10"/>
  <c r="D283" i="10"/>
  <c r="C283" i="10"/>
  <c r="B283" i="10"/>
  <c r="E282" i="10"/>
  <c r="D282" i="10"/>
  <c r="C282" i="10"/>
  <c r="B282" i="10" s="1"/>
  <c r="E281" i="10"/>
  <c r="D281" i="10" s="1"/>
  <c r="C281" i="10"/>
  <c r="B281" i="10" s="1"/>
  <c r="E280" i="10"/>
  <c r="D280" i="10" s="1"/>
  <c r="C280" i="10"/>
  <c r="B280" i="10"/>
  <c r="E279" i="10"/>
  <c r="D279" i="10"/>
  <c r="C279" i="10"/>
  <c r="B279" i="10"/>
  <c r="E278" i="10"/>
  <c r="D278" i="10" s="1"/>
  <c r="C278" i="10"/>
  <c r="B278" i="10"/>
  <c r="E277" i="10"/>
  <c r="D277" i="10" s="1"/>
  <c r="C277" i="10"/>
  <c r="B277" i="10"/>
  <c r="E276" i="10"/>
  <c r="D276" i="10"/>
  <c r="C276" i="10"/>
  <c r="B276" i="10"/>
  <c r="E275" i="10"/>
  <c r="D275" i="10"/>
  <c r="C275" i="10"/>
  <c r="B275" i="10"/>
  <c r="E274" i="10"/>
  <c r="D274" i="10"/>
  <c r="C274" i="10"/>
  <c r="B274" i="10"/>
  <c r="E273" i="10"/>
  <c r="D273" i="10"/>
  <c r="C273" i="10"/>
  <c r="B273" i="10" s="1"/>
  <c r="E272" i="10"/>
  <c r="D272" i="10"/>
  <c r="C272" i="10"/>
  <c r="B272" i="10" s="1"/>
  <c r="E271" i="10"/>
  <c r="D271" i="10" s="1"/>
  <c r="C271" i="10"/>
  <c r="B271" i="10" s="1"/>
  <c r="E270" i="10"/>
  <c r="D270" i="10" s="1"/>
  <c r="C270" i="10"/>
  <c r="B270" i="10"/>
  <c r="E269" i="10"/>
  <c r="D269" i="10" s="1"/>
  <c r="C269" i="10"/>
  <c r="B269" i="10"/>
  <c r="E268" i="10"/>
  <c r="D268" i="10"/>
  <c r="C268" i="10"/>
  <c r="B268" i="10"/>
  <c r="E267" i="10"/>
  <c r="D267" i="10"/>
  <c r="C267" i="10"/>
  <c r="B267" i="10"/>
  <c r="E266" i="10"/>
  <c r="D266" i="10"/>
  <c r="C266" i="10"/>
  <c r="B266" i="10"/>
  <c r="E265" i="10"/>
  <c r="D265" i="10"/>
  <c r="C265" i="10"/>
  <c r="B265" i="10" s="1"/>
  <c r="E264" i="10"/>
  <c r="D264" i="10"/>
  <c r="C264" i="10"/>
  <c r="B264" i="10" s="1"/>
  <c r="E263" i="10"/>
  <c r="D263" i="10" s="1"/>
  <c r="C263" i="10"/>
  <c r="B263" i="10" s="1"/>
  <c r="E262" i="10"/>
  <c r="D262" i="10" s="1"/>
  <c r="C262" i="10"/>
  <c r="B262" i="10"/>
  <c r="E261" i="10"/>
  <c r="D261" i="10" s="1"/>
  <c r="C261" i="10"/>
  <c r="B261" i="10"/>
  <c r="E260" i="10"/>
  <c r="D260" i="10"/>
  <c r="C260" i="10"/>
  <c r="B260" i="10"/>
  <c r="E259" i="10"/>
  <c r="D259" i="10"/>
  <c r="C259" i="10"/>
  <c r="B259" i="10"/>
  <c r="E258" i="10"/>
  <c r="D258" i="10"/>
  <c r="C258" i="10"/>
  <c r="B258" i="10"/>
  <c r="E257" i="10"/>
  <c r="D257" i="10"/>
  <c r="C257" i="10"/>
  <c r="B257" i="10" s="1"/>
  <c r="E256" i="10"/>
  <c r="D256" i="10"/>
  <c r="C256" i="10"/>
  <c r="B256" i="10" s="1"/>
  <c r="E255" i="10"/>
  <c r="D255" i="10" s="1"/>
  <c r="C255" i="10"/>
  <c r="B255" i="10" s="1"/>
  <c r="E254" i="10"/>
  <c r="D254" i="10" s="1"/>
  <c r="C254" i="10"/>
  <c r="B254" i="10"/>
  <c r="E253" i="10"/>
  <c r="D253" i="10" s="1"/>
  <c r="C253" i="10"/>
  <c r="B253" i="10"/>
  <c r="E252" i="10"/>
  <c r="D252" i="10"/>
  <c r="C252" i="10"/>
  <c r="B252" i="10"/>
  <c r="E251" i="10"/>
  <c r="D251" i="10"/>
  <c r="C251" i="10"/>
  <c r="B251" i="10"/>
  <c r="E250" i="10"/>
  <c r="D250" i="10"/>
  <c r="C250" i="10"/>
  <c r="B250" i="10"/>
  <c r="E249" i="10"/>
  <c r="D249" i="10"/>
  <c r="C249" i="10"/>
  <c r="B249" i="10" s="1"/>
  <c r="E248" i="10"/>
  <c r="D248" i="10"/>
  <c r="C248" i="10"/>
  <c r="B248" i="10" s="1"/>
  <c r="E247" i="10"/>
  <c r="D247" i="10" s="1"/>
  <c r="C247" i="10"/>
  <c r="B247" i="10" s="1"/>
  <c r="E246" i="10"/>
  <c r="D246" i="10" s="1"/>
  <c r="C246" i="10"/>
  <c r="B246" i="10"/>
  <c r="E245" i="10"/>
  <c r="D245" i="10" s="1"/>
  <c r="C245" i="10"/>
  <c r="B245" i="10"/>
  <c r="E244" i="10"/>
  <c r="D244" i="10"/>
  <c r="C244" i="10"/>
  <c r="B244" i="10"/>
  <c r="E243" i="10"/>
  <c r="D243" i="10"/>
  <c r="C243" i="10"/>
  <c r="B243" i="10"/>
  <c r="E242" i="10"/>
  <c r="D242" i="10"/>
  <c r="C242" i="10"/>
  <c r="B242" i="10"/>
  <c r="E241" i="10"/>
  <c r="D241" i="10"/>
  <c r="C241" i="10"/>
  <c r="B241" i="10" s="1"/>
  <c r="E240" i="10"/>
  <c r="D240" i="10"/>
  <c r="C240" i="10"/>
  <c r="B240" i="10" s="1"/>
  <c r="E239" i="10"/>
  <c r="D239" i="10" s="1"/>
  <c r="C239" i="10"/>
  <c r="B239" i="10" s="1"/>
  <c r="E238" i="10"/>
  <c r="D238" i="10" s="1"/>
  <c r="C238" i="10"/>
  <c r="B238" i="10"/>
  <c r="E237" i="10"/>
  <c r="D237" i="10" s="1"/>
  <c r="C237" i="10"/>
  <c r="B237" i="10"/>
  <c r="E236" i="10"/>
  <c r="D236" i="10"/>
  <c r="C236" i="10"/>
  <c r="B236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 s="1"/>
  <c r="E232" i="10"/>
  <c r="D232" i="10"/>
  <c r="C232" i="10"/>
  <c r="B232" i="10" s="1"/>
  <c r="E231" i="10"/>
  <c r="D231" i="10" s="1"/>
  <c r="C231" i="10"/>
  <c r="B231" i="10" s="1"/>
  <c r="E230" i="10"/>
  <c r="D230" i="10" s="1"/>
  <c r="C230" i="10"/>
  <c r="B230" i="10"/>
  <c r="E229" i="10"/>
  <c r="D229" i="10" s="1"/>
  <c r="C229" i="10"/>
  <c r="B229" i="10"/>
  <c r="E228" i="10"/>
  <c r="D228" i="10"/>
  <c r="C228" i="10"/>
  <c r="B228" i="10"/>
  <c r="E227" i="10"/>
  <c r="D227" i="10"/>
  <c r="C227" i="10"/>
  <c r="B227" i="10"/>
  <c r="E226" i="10"/>
  <c r="D226" i="10"/>
  <c r="C226" i="10"/>
  <c r="B226" i="10"/>
  <c r="E225" i="10"/>
  <c r="D225" i="10"/>
  <c r="C225" i="10"/>
  <c r="B225" i="10" s="1"/>
  <c r="E224" i="10"/>
  <c r="D224" i="10"/>
  <c r="C224" i="10"/>
  <c r="B224" i="10" s="1"/>
  <c r="E223" i="10"/>
  <c r="D223" i="10" s="1"/>
  <c r="C223" i="10"/>
  <c r="B223" i="10" s="1"/>
  <c r="E222" i="10"/>
  <c r="D222" i="10" s="1"/>
  <c r="C222" i="10"/>
  <c r="B222" i="10"/>
  <c r="E221" i="10"/>
  <c r="D221" i="10" s="1"/>
  <c r="C221" i="10"/>
  <c r="B221" i="10"/>
  <c r="E220" i="10"/>
  <c r="D220" i="10"/>
  <c r="C220" i="10"/>
  <c r="B220" i="10"/>
  <c r="E219" i="10"/>
  <c r="D219" i="10"/>
  <c r="C219" i="10"/>
  <c r="B219" i="10"/>
  <c r="E218" i="10"/>
  <c r="D218" i="10"/>
  <c r="C218" i="10"/>
  <c r="B218" i="10"/>
  <c r="E217" i="10"/>
  <c r="D217" i="10"/>
  <c r="C217" i="10"/>
  <c r="B217" i="10" s="1"/>
  <c r="E216" i="10"/>
  <c r="D216" i="10"/>
  <c r="C216" i="10"/>
  <c r="B216" i="10" s="1"/>
  <c r="E215" i="10"/>
  <c r="D215" i="10" s="1"/>
  <c r="C215" i="10"/>
  <c r="B215" i="10" s="1"/>
  <c r="E214" i="10"/>
  <c r="D214" i="10" s="1"/>
  <c r="C214" i="10"/>
  <c r="B214" i="10"/>
  <c r="E213" i="10"/>
  <c r="D213" i="10" s="1"/>
  <c r="C213" i="10"/>
  <c r="B213" i="10"/>
  <c r="E212" i="10"/>
  <c r="D212" i="10"/>
  <c r="C212" i="10"/>
  <c r="B212" i="10"/>
  <c r="E211" i="10"/>
  <c r="D211" i="10"/>
  <c r="C211" i="10"/>
  <c r="B211" i="10"/>
  <c r="E210" i="10"/>
  <c r="D210" i="10"/>
  <c r="C210" i="10"/>
  <c r="B210" i="10"/>
  <c r="E209" i="10"/>
  <c r="D209" i="10"/>
  <c r="C209" i="10"/>
  <c r="B209" i="10" s="1"/>
  <c r="E208" i="10"/>
  <c r="D208" i="10"/>
  <c r="C208" i="10"/>
  <c r="B208" i="10" s="1"/>
  <c r="E207" i="10"/>
  <c r="D207" i="10" s="1"/>
  <c r="C207" i="10"/>
  <c r="B207" i="10" s="1"/>
  <c r="E206" i="10"/>
  <c r="D206" i="10" s="1"/>
  <c r="C206" i="10"/>
  <c r="B206" i="10"/>
  <c r="E205" i="10"/>
  <c r="D205" i="10" s="1"/>
  <c r="C205" i="10"/>
  <c r="B205" i="10"/>
  <c r="E204" i="10"/>
  <c r="D204" i="10"/>
  <c r="C204" i="10"/>
  <c r="B204" i="10"/>
  <c r="E203" i="10"/>
  <c r="D203" i="10"/>
  <c r="C203" i="10"/>
  <c r="B203" i="10"/>
  <c r="E202" i="10"/>
  <c r="D202" i="10"/>
  <c r="C202" i="10"/>
  <c r="B202" i="10"/>
  <c r="E201" i="10"/>
  <c r="D201" i="10"/>
  <c r="C201" i="10"/>
  <c r="B201" i="10" s="1"/>
  <c r="E200" i="10"/>
  <c r="D200" i="10"/>
  <c r="C200" i="10"/>
  <c r="B200" i="10" s="1"/>
  <c r="E199" i="10"/>
  <c r="D199" i="10" s="1"/>
  <c r="C199" i="10"/>
  <c r="B199" i="10" s="1"/>
  <c r="E198" i="10"/>
  <c r="D198" i="10" s="1"/>
  <c r="C198" i="10"/>
  <c r="B198" i="10"/>
  <c r="E197" i="10"/>
  <c r="D197" i="10" s="1"/>
  <c r="C197" i="10"/>
  <c r="B197" i="10"/>
  <c r="E196" i="10"/>
  <c r="D196" i="10"/>
  <c r="C196" i="10"/>
  <c r="B196" i="10"/>
  <c r="E195" i="10"/>
  <c r="D195" i="10"/>
  <c r="C195" i="10"/>
  <c r="B195" i="10"/>
  <c r="E194" i="10"/>
  <c r="D194" i="10"/>
  <c r="C194" i="10"/>
  <c r="B194" i="10"/>
  <c r="E193" i="10"/>
  <c r="D193" i="10"/>
  <c r="C193" i="10"/>
  <c r="B193" i="10" s="1"/>
  <c r="E192" i="10"/>
  <c r="D192" i="10"/>
  <c r="C192" i="10"/>
  <c r="B192" i="10" s="1"/>
  <c r="E191" i="10"/>
  <c r="D191" i="10" s="1"/>
  <c r="C191" i="10"/>
  <c r="B191" i="10" s="1"/>
  <c r="E190" i="10"/>
  <c r="D190" i="10" s="1"/>
  <c r="C190" i="10"/>
  <c r="B190" i="10"/>
  <c r="E189" i="10"/>
  <c r="D189" i="10" s="1"/>
  <c r="C189" i="10"/>
  <c r="B189" i="10"/>
  <c r="E188" i="10"/>
  <c r="D188" i="10"/>
  <c r="C188" i="10"/>
  <c r="B188" i="10"/>
  <c r="E187" i="10"/>
  <c r="D187" i="10"/>
  <c r="C187" i="10"/>
  <c r="B187" i="10"/>
  <c r="E186" i="10"/>
  <c r="D186" i="10"/>
  <c r="C186" i="10"/>
  <c r="B186" i="10"/>
  <c r="E185" i="10"/>
  <c r="D185" i="10"/>
  <c r="C185" i="10"/>
  <c r="B185" i="10" s="1"/>
  <c r="E184" i="10"/>
  <c r="D184" i="10"/>
  <c r="C184" i="10"/>
  <c r="B184" i="10" s="1"/>
  <c r="E183" i="10"/>
  <c r="D183" i="10" s="1"/>
  <c r="C183" i="10"/>
  <c r="B183" i="10" s="1"/>
  <c r="E182" i="10"/>
  <c r="D182" i="10" s="1"/>
  <c r="C182" i="10"/>
  <c r="B182" i="10"/>
  <c r="E181" i="10"/>
  <c r="D181" i="10" s="1"/>
  <c r="C181" i="10"/>
  <c r="B181" i="10"/>
  <c r="E180" i="10"/>
  <c r="D180" i="10"/>
  <c r="C180" i="10"/>
  <c r="B180" i="10"/>
  <c r="E179" i="10"/>
  <c r="D179" i="10"/>
  <c r="C179" i="10"/>
  <c r="B179" i="10"/>
  <c r="E178" i="10"/>
  <c r="D178" i="10"/>
  <c r="C178" i="10"/>
  <c r="B178" i="10"/>
  <c r="E177" i="10"/>
  <c r="D177" i="10"/>
  <c r="C177" i="10"/>
  <c r="B177" i="10" s="1"/>
  <c r="E176" i="10"/>
  <c r="D176" i="10"/>
  <c r="C176" i="10"/>
  <c r="B176" i="10" s="1"/>
  <c r="E175" i="10"/>
  <c r="D175" i="10" s="1"/>
  <c r="C175" i="10"/>
  <c r="B175" i="10" s="1"/>
  <c r="E174" i="10"/>
  <c r="D174" i="10" s="1"/>
  <c r="C174" i="10"/>
  <c r="B174" i="10"/>
  <c r="E173" i="10"/>
  <c r="D173" i="10" s="1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E169" i="10"/>
  <c r="D169" i="10"/>
  <c r="C169" i="10"/>
  <c r="B169" i="10" s="1"/>
  <c r="E168" i="10"/>
  <c r="D168" i="10"/>
  <c r="C168" i="10"/>
  <c r="B168" i="10" s="1"/>
  <c r="E167" i="10"/>
  <c r="D167" i="10" s="1"/>
  <c r="C167" i="10"/>
  <c r="B167" i="10" s="1"/>
  <c r="E166" i="10"/>
  <c r="D166" i="10" s="1"/>
  <c r="C166" i="10"/>
  <c r="B166" i="10"/>
  <c r="E165" i="10"/>
  <c r="D165" i="10" s="1"/>
  <c r="C165" i="10"/>
  <c r="B165" i="10"/>
  <c r="E164" i="10"/>
  <c r="D164" i="10"/>
  <c r="C164" i="10"/>
  <c r="B164" i="10"/>
  <c r="E163" i="10"/>
  <c r="D163" i="10"/>
  <c r="C163" i="10"/>
  <c r="B163" i="10"/>
  <c r="E162" i="10"/>
  <c r="D162" i="10"/>
  <c r="C162" i="10"/>
  <c r="B162" i="10"/>
  <c r="E161" i="10"/>
  <c r="D161" i="10"/>
  <c r="C161" i="10"/>
  <c r="B161" i="10" s="1"/>
  <c r="E160" i="10"/>
  <c r="D160" i="10"/>
  <c r="C160" i="10"/>
  <c r="B160" i="10" s="1"/>
  <c r="E159" i="10"/>
  <c r="D159" i="10" s="1"/>
  <c r="C159" i="10"/>
  <c r="B159" i="10" s="1"/>
  <c r="E158" i="10"/>
  <c r="D158" i="10" s="1"/>
  <c r="C158" i="10"/>
  <c r="B158" i="10"/>
  <c r="E157" i="10"/>
  <c r="D157" i="10" s="1"/>
  <c r="C157" i="10"/>
  <c r="B157" i="10"/>
  <c r="E156" i="10"/>
  <c r="D156" i="10"/>
  <c r="C156" i="10"/>
  <c r="B156" i="10"/>
  <c r="E155" i="10"/>
  <c r="D155" i="10"/>
  <c r="C155" i="10"/>
  <c r="B155" i="10"/>
  <c r="E154" i="10"/>
  <c r="D154" i="10"/>
  <c r="C154" i="10"/>
  <c r="B154" i="10"/>
  <c r="E153" i="10"/>
  <c r="D153" i="10"/>
  <c r="C153" i="10"/>
  <c r="B153" i="10" s="1"/>
  <c r="E152" i="10"/>
  <c r="D152" i="10"/>
  <c r="C152" i="10"/>
  <c r="B152" i="10" s="1"/>
  <c r="E151" i="10"/>
  <c r="D151" i="10" s="1"/>
  <c r="C151" i="10"/>
  <c r="B151" i="10" s="1"/>
  <c r="E150" i="10"/>
  <c r="D150" i="10" s="1"/>
  <c r="C150" i="10"/>
  <c r="B150" i="10"/>
  <c r="E149" i="10"/>
  <c r="D149" i="10" s="1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45" i="10"/>
  <c r="D145" i="10"/>
  <c r="C145" i="10"/>
  <c r="B145" i="10" s="1"/>
  <c r="E144" i="10"/>
  <c r="D144" i="10"/>
  <c r="C144" i="10"/>
  <c r="B144" i="10" s="1"/>
  <c r="E143" i="10"/>
  <c r="D143" i="10" s="1"/>
  <c r="C143" i="10"/>
  <c r="B143" i="10" s="1"/>
  <c r="E142" i="10"/>
  <c r="D142" i="10" s="1"/>
  <c r="C142" i="10"/>
  <c r="B142" i="10"/>
  <c r="E141" i="10"/>
  <c r="D141" i="10" s="1"/>
  <c r="C141" i="10"/>
  <c r="B141" i="10"/>
  <c r="E140" i="10"/>
  <c r="D140" i="10"/>
  <c r="C140" i="10"/>
  <c r="B140" i="10"/>
  <c r="E139" i="10"/>
  <c r="D139" i="10"/>
  <c r="C139" i="10"/>
  <c r="B139" i="10"/>
  <c r="E138" i="10"/>
  <c r="D138" i="10"/>
  <c r="C138" i="10"/>
  <c r="B138" i="10"/>
  <c r="E137" i="10"/>
  <c r="D137" i="10"/>
  <c r="C137" i="10"/>
  <c r="B137" i="10" s="1"/>
  <c r="E136" i="10"/>
  <c r="D136" i="10"/>
  <c r="C136" i="10"/>
  <c r="B136" i="10" s="1"/>
  <c r="E135" i="10"/>
  <c r="D135" i="10" s="1"/>
  <c r="C135" i="10"/>
  <c r="B135" i="10" s="1"/>
  <c r="E134" i="10"/>
  <c r="D134" i="10" s="1"/>
  <c r="C134" i="10"/>
  <c r="B134" i="10"/>
  <c r="E133" i="10"/>
  <c r="D133" i="10" s="1"/>
  <c r="C133" i="10"/>
  <c r="B133" i="10"/>
  <c r="E132" i="10"/>
  <c r="D132" i="10"/>
  <c r="C132" i="10"/>
  <c r="B132" i="10"/>
  <c r="E131" i="10"/>
  <c r="D131" i="10"/>
  <c r="C131" i="10"/>
  <c r="B131" i="10"/>
  <c r="E130" i="10"/>
  <c r="D130" i="10"/>
  <c r="C130" i="10"/>
  <c r="B130" i="10"/>
  <c r="E129" i="10"/>
  <c r="D129" i="10"/>
  <c r="C129" i="10"/>
  <c r="B129" i="10" s="1"/>
  <c r="E128" i="10"/>
  <c r="D128" i="10"/>
  <c r="C128" i="10"/>
  <c r="B128" i="10" s="1"/>
  <c r="E127" i="10"/>
  <c r="D127" i="10" s="1"/>
  <c r="C127" i="10"/>
  <c r="B127" i="10" s="1"/>
  <c r="E126" i="10"/>
  <c r="D126" i="10" s="1"/>
  <c r="C126" i="10"/>
  <c r="B126" i="10"/>
  <c r="E125" i="10"/>
  <c r="D125" i="10" s="1"/>
  <c r="C125" i="10"/>
  <c r="B125" i="10"/>
  <c r="E124" i="10"/>
  <c r="D124" i="10"/>
  <c r="C124" i="10"/>
  <c r="B124" i="10"/>
  <c r="E123" i="10"/>
  <c r="D123" i="10"/>
  <c r="C123" i="10"/>
  <c r="B123" i="10"/>
  <c r="E122" i="10"/>
  <c r="D122" i="10"/>
  <c r="C122" i="10"/>
  <c r="B122" i="10"/>
  <c r="E121" i="10"/>
  <c r="D121" i="10"/>
  <c r="C121" i="10"/>
  <c r="B121" i="10" s="1"/>
  <c r="E120" i="10"/>
  <c r="D120" i="10"/>
  <c r="C120" i="10"/>
  <c r="B120" i="10" s="1"/>
  <c r="E119" i="10"/>
  <c r="D119" i="10" s="1"/>
  <c r="C119" i="10"/>
  <c r="B119" i="10" s="1"/>
  <c r="E118" i="10"/>
  <c r="D118" i="10" s="1"/>
  <c r="C118" i="10"/>
  <c r="B118" i="10"/>
  <c r="E117" i="10"/>
  <c r="D117" i="10" s="1"/>
  <c r="C117" i="10"/>
  <c r="B117" i="10"/>
  <c r="E116" i="10"/>
  <c r="D116" i="10"/>
  <c r="C116" i="10"/>
  <c r="B116" i="10"/>
  <c r="E115" i="10"/>
  <c r="D115" i="10"/>
  <c r="C115" i="10"/>
  <c r="B115" i="10"/>
  <c r="E114" i="10"/>
  <c r="D114" i="10"/>
  <c r="C114" i="10"/>
  <c r="B114" i="10"/>
  <c r="E113" i="10"/>
  <c r="D113" i="10"/>
  <c r="C113" i="10"/>
  <c r="B113" i="10" s="1"/>
  <c r="E112" i="10"/>
  <c r="D112" i="10"/>
  <c r="C112" i="10"/>
  <c r="B112" i="10" s="1"/>
  <c r="E111" i="10"/>
  <c r="D111" i="10" s="1"/>
  <c r="C111" i="10"/>
  <c r="B111" i="10" s="1"/>
  <c r="E110" i="10"/>
  <c r="D110" i="10" s="1"/>
  <c r="C110" i="10"/>
  <c r="B110" i="10"/>
  <c r="E109" i="10"/>
  <c r="D109" i="10" s="1"/>
  <c r="C109" i="10"/>
  <c r="B109" i="10"/>
  <c r="E108" i="10"/>
  <c r="D108" i="10"/>
  <c r="C108" i="10"/>
  <c r="B108" i="10"/>
  <c r="E107" i="10"/>
  <c r="D107" i="10"/>
  <c r="C107" i="10"/>
  <c r="B107" i="10"/>
  <c r="E106" i="10"/>
  <c r="D106" i="10" s="1"/>
  <c r="C106" i="10"/>
  <c r="B106" i="10"/>
  <c r="E105" i="10"/>
  <c r="D105" i="10"/>
  <c r="C105" i="10"/>
  <c r="B105" i="10"/>
  <c r="E104" i="10"/>
  <c r="D104" i="10"/>
  <c r="C104" i="10"/>
  <c r="B104" i="10" s="1"/>
  <c r="E103" i="10"/>
  <c r="D103" i="10"/>
  <c r="C103" i="10"/>
  <c r="B103" i="10" s="1"/>
  <c r="E102" i="10"/>
  <c r="D102" i="10" s="1"/>
  <c r="C102" i="10"/>
  <c r="B102" i="10"/>
  <c r="E101" i="10"/>
  <c r="D101" i="10" s="1"/>
  <c r="C101" i="10"/>
  <c r="B101" i="10"/>
  <c r="E100" i="10"/>
  <c r="D100" i="10"/>
  <c r="C100" i="10"/>
  <c r="B100" i="10" s="1"/>
  <c r="E99" i="10"/>
  <c r="D99" i="10"/>
  <c r="C99" i="10"/>
  <c r="B99" i="10"/>
  <c r="E98" i="10"/>
  <c r="D98" i="10"/>
  <c r="C98" i="10"/>
  <c r="B98" i="10"/>
  <c r="E97" i="10"/>
  <c r="D97" i="10"/>
  <c r="C97" i="10"/>
  <c r="B97" i="10" s="1"/>
  <c r="E96" i="10"/>
  <c r="D96" i="10"/>
  <c r="C96" i="10"/>
  <c r="B96" i="10" s="1"/>
  <c r="E95" i="10"/>
  <c r="D95" i="10"/>
  <c r="C95" i="10"/>
  <c r="B95" i="10" s="1"/>
  <c r="E94" i="10"/>
  <c r="D94" i="10" s="1"/>
  <c r="C94" i="10"/>
  <c r="B94" i="10"/>
  <c r="E93" i="10"/>
  <c r="D93" i="10" s="1"/>
  <c r="C93" i="10"/>
  <c r="B93" i="10"/>
  <c r="E92" i="10"/>
  <c r="D92" i="10"/>
  <c r="C92" i="10"/>
  <c r="B92" i="10"/>
  <c r="E91" i="10"/>
  <c r="D91" i="10"/>
  <c r="C91" i="10"/>
  <c r="B91" i="10"/>
  <c r="E90" i="10"/>
  <c r="D90" i="10"/>
  <c r="C90" i="10"/>
  <c r="B90" i="10"/>
  <c r="E89" i="10"/>
  <c r="D89" i="10"/>
  <c r="C89" i="10"/>
  <c r="B89" i="10"/>
  <c r="E88" i="10"/>
  <c r="D88" i="10"/>
  <c r="C88" i="10"/>
  <c r="B88" i="10" s="1"/>
  <c r="E87" i="10"/>
  <c r="D87" i="10" s="1"/>
  <c r="C87" i="10"/>
  <c r="B87" i="10" s="1"/>
  <c r="E86" i="10"/>
  <c r="D86" i="10" s="1"/>
  <c r="C86" i="10"/>
  <c r="B86" i="10"/>
  <c r="E85" i="10"/>
  <c r="D85" i="10" s="1"/>
  <c r="C85" i="10"/>
  <c r="B85" i="10"/>
  <c r="E84" i="10"/>
  <c r="D84" i="10"/>
  <c r="C84" i="10"/>
  <c r="B84" i="10"/>
  <c r="E83" i="10"/>
  <c r="D83" i="10"/>
  <c r="C83" i="10"/>
  <c r="B83" i="10"/>
  <c r="E82" i="10"/>
  <c r="D82" i="10" s="1"/>
  <c r="C82" i="10"/>
  <c r="B82" i="10"/>
  <c r="E81" i="10"/>
  <c r="D81" i="10"/>
  <c r="C81" i="10"/>
  <c r="B81" i="10"/>
  <c r="E80" i="10"/>
  <c r="D80" i="10"/>
  <c r="C80" i="10"/>
  <c r="B80" i="10" s="1"/>
  <c r="E79" i="10"/>
  <c r="D79" i="10"/>
  <c r="C79" i="10"/>
  <c r="B79" i="10" s="1"/>
  <c r="E78" i="10"/>
  <c r="D78" i="10" s="1"/>
  <c r="C78" i="10"/>
  <c r="B78" i="10"/>
  <c r="E77" i="10"/>
  <c r="D77" i="10" s="1"/>
  <c r="C77" i="10"/>
  <c r="B77" i="10"/>
  <c r="E76" i="10"/>
  <c r="D76" i="10"/>
  <c r="C76" i="10"/>
  <c r="B76" i="10" s="1"/>
  <c r="E75" i="10"/>
  <c r="D75" i="10"/>
  <c r="C75" i="10"/>
  <c r="B75" i="10"/>
  <c r="E74" i="10"/>
  <c r="D74" i="10"/>
  <c r="C74" i="10"/>
  <c r="B74" i="10"/>
  <c r="E73" i="10"/>
  <c r="D73" i="10"/>
  <c r="C73" i="10"/>
  <c r="B73" i="10" s="1"/>
  <c r="E72" i="10"/>
  <c r="D72" i="10"/>
  <c r="C72" i="10"/>
  <c r="B72" i="10" s="1"/>
  <c r="E71" i="10"/>
  <c r="D71" i="10" s="1"/>
  <c r="C71" i="10"/>
  <c r="B71" i="10" s="1"/>
  <c r="E70" i="10"/>
  <c r="D70" i="10" s="1"/>
  <c r="C70" i="10"/>
  <c r="B70" i="10"/>
  <c r="E69" i="10"/>
  <c r="D69" i="10" s="1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 s="1"/>
  <c r="E63" i="10"/>
  <c r="D63" i="10"/>
  <c r="C63" i="10"/>
  <c r="B63" i="10" s="1"/>
  <c r="E62" i="10"/>
  <c r="D62" i="10" s="1"/>
  <c r="C62" i="10"/>
  <c r="B62" i="10"/>
  <c r="E61" i="10"/>
  <c r="D61" i="10" s="1"/>
  <c r="C61" i="10"/>
  <c r="B61" i="10"/>
  <c r="E60" i="10"/>
  <c r="D60" i="10"/>
  <c r="C60" i="10"/>
  <c r="B60" i="10"/>
  <c r="E59" i="10"/>
  <c r="D59" i="10"/>
  <c r="C59" i="10"/>
  <c r="B59" i="10"/>
  <c r="E58" i="10"/>
  <c r="D58" i="10" s="1"/>
  <c r="C58" i="10"/>
  <c r="B58" i="10"/>
  <c r="E57" i="10"/>
  <c r="D57" i="10"/>
  <c r="C57" i="10"/>
  <c r="B57" i="10" s="1"/>
  <c r="E56" i="10"/>
  <c r="D56" i="10"/>
  <c r="C56" i="10"/>
  <c r="B56" i="10" s="1"/>
  <c r="E55" i="10"/>
  <c r="D55" i="10"/>
  <c r="C55" i="10"/>
  <c r="B55" i="10" s="1"/>
  <c r="E54" i="10"/>
  <c r="D54" i="10" s="1"/>
  <c r="C54" i="10"/>
  <c r="B54" i="10"/>
  <c r="E53" i="10"/>
  <c r="D53" i="10" s="1"/>
  <c r="C53" i="10"/>
  <c r="B53" i="10"/>
  <c r="E52" i="10"/>
  <c r="D52" i="10"/>
  <c r="C52" i="10"/>
  <c r="B52" i="10" s="1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 s="1"/>
  <c r="E47" i="10"/>
  <c r="D47" i="10" s="1"/>
  <c r="C47" i="10"/>
  <c r="B47" i="10" s="1"/>
  <c r="E46" i="10"/>
  <c r="D46" i="10" s="1"/>
  <c r="C46" i="10"/>
  <c r="B46" i="10"/>
  <c r="E45" i="10"/>
  <c r="D45" i="10" s="1"/>
  <c r="C45" i="10"/>
  <c r="B45" i="10"/>
  <c r="E44" i="10"/>
  <c r="D44" i="10"/>
  <c r="C44" i="10"/>
  <c r="B44" i="10"/>
  <c r="E43" i="10"/>
  <c r="D43" i="10"/>
  <c r="C43" i="10"/>
  <c r="B43" i="10"/>
  <c r="E42" i="10"/>
  <c r="D42" i="10" s="1"/>
  <c r="C42" i="10"/>
  <c r="B42" i="10"/>
  <c r="E41" i="10"/>
  <c r="D41" i="10"/>
  <c r="C41" i="10"/>
  <c r="B41" i="10"/>
  <c r="E40" i="10"/>
  <c r="D40" i="10"/>
  <c r="C40" i="10"/>
  <c r="B40" i="10" s="1"/>
  <c r="E39" i="10"/>
  <c r="D39" i="10"/>
  <c r="C39" i="10"/>
  <c r="B39" i="10" s="1"/>
  <c r="E38" i="10"/>
  <c r="D38" i="10" s="1"/>
  <c r="C38" i="10"/>
  <c r="B38" i="10"/>
  <c r="E37" i="10"/>
  <c r="D37" i="10" s="1"/>
  <c r="C37" i="10"/>
  <c r="B37" i="10"/>
  <c r="E36" i="10"/>
  <c r="D36" i="10"/>
  <c r="C36" i="10"/>
  <c r="B36" i="10" s="1"/>
  <c r="E35" i="10"/>
  <c r="D35" i="10"/>
  <c r="C35" i="10"/>
  <c r="B35" i="10"/>
  <c r="E34" i="10"/>
  <c r="D34" i="10"/>
  <c r="C34" i="10"/>
  <c r="B34" i="10"/>
  <c r="E33" i="10"/>
  <c r="D33" i="10"/>
  <c r="C33" i="10"/>
  <c r="B33" i="10" s="1"/>
  <c r="E32" i="10"/>
  <c r="D32" i="10"/>
  <c r="C32" i="10"/>
  <c r="B32" i="10" s="1"/>
  <c r="E31" i="10"/>
  <c r="D31" i="10"/>
  <c r="C31" i="10"/>
  <c r="B31" i="10" s="1"/>
  <c r="E30" i="10"/>
  <c r="D30" i="10" s="1"/>
  <c r="C30" i="10"/>
  <c r="B30" i="10"/>
  <c r="E29" i="10"/>
  <c r="D29" i="10" s="1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 s="1"/>
  <c r="E23" i="10"/>
  <c r="D23" i="10" s="1"/>
  <c r="C23" i="10"/>
  <c r="B23" i="10" s="1"/>
  <c r="E22" i="10"/>
  <c r="D22" i="10" s="1"/>
  <c r="C22" i="10"/>
  <c r="B22" i="10"/>
  <c r="E21" i="10"/>
  <c r="D21" i="10" s="1"/>
  <c r="C21" i="10"/>
  <c r="B21" i="10"/>
  <c r="E20" i="10"/>
  <c r="D20" i="10"/>
  <c r="C20" i="10"/>
  <c r="B20" i="10"/>
  <c r="E19" i="10"/>
  <c r="D19" i="10"/>
  <c r="C19" i="10"/>
  <c r="B19" i="10"/>
  <c r="E18" i="10"/>
  <c r="D18" i="10" s="1"/>
  <c r="C18" i="10"/>
  <c r="B18" i="10"/>
  <c r="E17" i="10"/>
  <c r="D17" i="10"/>
  <c r="C17" i="10"/>
  <c r="B17" i="10"/>
  <c r="E16" i="10"/>
  <c r="D16" i="10"/>
  <c r="C16" i="10"/>
  <c r="B16" i="10" s="1"/>
  <c r="E15" i="10"/>
  <c r="D15" i="10"/>
  <c r="C15" i="10"/>
  <c r="B15" i="10" s="1"/>
  <c r="E14" i="10"/>
  <c r="D14" i="10" s="1"/>
  <c r="C14" i="10"/>
  <c r="B14" i="10"/>
  <c r="V13" i="10"/>
  <c r="S13" i="10"/>
  <c r="I82" i="10" s="1"/>
  <c r="P13" i="10"/>
  <c r="E13" i="10"/>
  <c r="D13" i="10" s="1"/>
  <c r="C13" i="10"/>
  <c r="B13" i="10"/>
  <c r="V12" i="10"/>
  <c r="E12" i="10"/>
  <c r="D12" i="10" s="1"/>
  <c r="C12" i="10"/>
  <c r="B12" i="10"/>
  <c r="V11" i="10"/>
  <c r="S11" i="10"/>
  <c r="S12" i="10" s="1"/>
  <c r="P11" i="10"/>
  <c r="P12" i="10" s="1"/>
  <c r="E11" i="10"/>
  <c r="D11" i="10" s="1"/>
  <c r="C11" i="10"/>
  <c r="B11" i="10"/>
  <c r="V10" i="10"/>
  <c r="S10" i="10"/>
  <c r="P10" i="10"/>
  <c r="E10" i="10"/>
  <c r="D10" i="10" s="1"/>
  <c r="C10" i="10"/>
  <c r="B10" i="10"/>
  <c r="V9" i="10"/>
  <c r="S9" i="10"/>
  <c r="P9" i="10"/>
  <c r="E9" i="10"/>
  <c r="D9" i="10" s="1"/>
  <c r="C9" i="10"/>
  <c r="B9" i="10"/>
  <c r="V8" i="10"/>
  <c r="S8" i="10"/>
  <c r="P8" i="10"/>
  <c r="E8" i="10"/>
  <c r="D8" i="10" s="1"/>
  <c r="C8" i="10"/>
  <c r="B8" i="10"/>
  <c r="V7" i="10"/>
  <c r="S7" i="10"/>
  <c r="I272" i="10" s="1"/>
  <c r="P7" i="10"/>
  <c r="E7" i="10"/>
  <c r="D7" i="10" s="1"/>
  <c r="C7" i="10"/>
  <c r="B7" i="10"/>
  <c r="E6" i="10"/>
  <c r="D6" i="10"/>
  <c r="C6" i="10"/>
  <c r="B6" i="10"/>
  <c r="E5" i="10"/>
  <c r="D5" i="10"/>
  <c r="C5" i="10"/>
  <c r="B5" i="10"/>
  <c r="S4" i="10"/>
  <c r="E4" i="10"/>
  <c r="D4" i="10" s="1"/>
  <c r="C4" i="10"/>
  <c r="B4" i="10"/>
  <c r="E3" i="10"/>
  <c r="D3" i="10"/>
  <c r="C3" i="10"/>
  <c r="B3" i="10"/>
  <c r="E2" i="10"/>
  <c r="D2" i="10"/>
  <c r="C2" i="10"/>
  <c r="B2" i="10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D13" i="9"/>
  <c r="C13" i="9"/>
  <c r="E3" i="9"/>
  <c r="E4" i="9"/>
  <c r="E5" i="9"/>
  <c r="E6" i="9"/>
  <c r="E7" i="9"/>
  <c r="E8" i="9"/>
  <c r="E9" i="9"/>
  <c r="E10" i="9"/>
  <c r="E11" i="9"/>
  <c r="E12" i="9"/>
  <c r="E2" i="9"/>
  <c r="D12" i="9"/>
  <c r="C12" i="9"/>
  <c r="D11" i="9"/>
  <c r="C11" i="9"/>
  <c r="D10" i="9"/>
  <c r="C10" i="9"/>
  <c r="D8" i="9"/>
  <c r="D9" i="9"/>
  <c r="C9" i="9"/>
  <c r="C8" i="9"/>
  <c r="D7" i="9"/>
  <c r="C7" i="9"/>
  <c r="D6" i="9"/>
  <c r="C6" i="9"/>
  <c r="D5" i="9"/>
  <c r="C5" i="9"/>
  <c r="D4" i="9"/>
  <c r="C4" i="9"/>
  <c r="B13" i="9"/>
  <c r="B12" i="9"/>
  <c r="B11" i="9"/>
  <c r="B10" i="9"/>
  <c r="B9" i="9"/>
  <c r="B8" i="9"/>
  <c r="B7" i="9"/>
  <c r="B6" i="9"/>
  <c r="B5" i="9"/>
  <c r="B4" i="9"/>
  <c r="D3" i="9"/>
  <c r="C3" i="9"/>
  <c r="B3" i="9"/>
  <c r="D2" i="9"/>
  <c r="C2" i="9"/>
  <c r="B2" i="9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I21" i="10" l="1"/>
  <c r="I104" i="10"/>
  <c r="I96" i="10"/>
  <c r="I200" i="10"/>
  <c r="I264" i="10"/>
  <c r="I6" i="10"/>
  <c r="I40" i="10"/>
  <c r="I50" i="10"/>
  <c r="I85" i="10"/>
  <c r="I240" i="10"/>
  <c r="I32" i="10"/>
  <c r="I42" i="10"/>
  <c r="I77" i="10"/>
  <c r="I106" i="10"/>
  <c r="I24" i="10"/>
  <c r="I34" i="10"/>
  <c r="I69" i="10"/>
  <c r="I88" i="10"/>
  <c r="I98" i="10"/>
  <c r="I224" i="10"/>
  <c r="I3" i="10"/>
  <c r="I16" i="10"/>
  <c r="I61" i="10"/>
  <c r="I80" i="10"/>
  <c r="I90" i="10"/>
  <c r="I120" i="10"/>
  <c r="I122" i="10"/>
  <c r="I136" i="10"/>
  <c r="I138" i="10"/>
  <c r="I152" i="10"/>
  <c r="I154" i="10"/>
  <c r="I168" i="10"/>
  <c r="I170" i="10"/>
  <c r="I184" i="10"/>
  <c r="I248" i="10"/>
  <c r="I208" i="10"/>
  <c r="I26" i="10"/>
  <c r="I18" i="10"/>
  <c r="I72" i="10"/>
  <c r="I427" i="10"/>
  <c r="I419" i="10"/>
  <c r="I411" i="10"/>
  <c r="I403" i="10"/>
  <c r="I395" i="10"/>
  <c r="I387" i="10"/>
  <c r="I379" i="10"/>
  <c r="I371" i="10"/>
  <c r="I363" i="10"/>
  <c r="I355" i="10"/>
  <c r="I347" i="10"/>
  <c r="I339" i="10"/>
  <c r="I422" i="10"/>
  <c r="I414" i="10"/>
  <c r="I406" i="10"/>
  <c r="I398" i="10"/>
  <c r="I390" i="10"/>
  <c r="I382" i="10"/>
  <c r="I374" i="10"/>
  <c r="I366" i="10"/>
  <c r="I358" i="10"/>
  <c r="I350" i="10"/>
  <c r="I342" i="10"/>
  <c r="I334" i="10"/>
  <c r="I326" i="10"/>
  <c r="I318" i="10"/>
  <c r="I310" i="10"/>
  <c r="I302" i="10"/>
  <c r="I294" i="10"/>
  <c r="I286" i="10"/>
  <c r="I278" i="10"/>
  <c r="I425" i="10"/>
  <c r="I417" i="10"/>
  <c r="I409" i="10"/>
  <c r="I401" i="10"/>
  <c r="I393" i="10"/>
  <c r="I385" i="10"/>
  <c r="I377" i="10"/>
  <c r="I369" i="10"/>
  <c r="I361" i="10"/>
  <c r="I353" i="10"/>
  <c r="I345" i="10"/>
  <c r="I337" i="10"/>
  <c r="I329" i="10"/>
  <c r="I321" i="10"/>
  <c r="I313" i="10"/>
  <c r="I305" i="10"/>
  <c r="I297" i="10"/>
  <c r="I289" i="10"/>
  <c r="I424" i="10"/>
  <c r="I416" i="10"/>
  <c r="I408" i="10"/>
  <c r="I400" i="10"/>
  <c r="I392" i="10"/>
  <c r="I384" i="10"/>
  <c r="I376" i="10"/>
  <c r="I368" i="10"/>
  <c r="I360" i="10"/>
  <c r="I352" i="10"/>
  <c r="I344" i="10"/>
  <c r="I336" i="10"/>
  <c r="I328" i="10"/>
  <c r="I320" i="10"/>
  <c r="I312" i="10"/>
  <c r="I304" i="10"/>
  <c r="I296" i="10"/>
  <c r="I288" i="10"/>
  <c r="I394" i="10"/>
  <c r="I388" i="10"/>
  <c r="I386" i="10"/>
  <c r="I380" i="10"/>
  <c r="I378" i="10"/>
  <c r="I372" i="10"/>
  <c r="I370" i="10"/>
  <c r="I364" i="10"/>
  <c r="I362" i="10"/>
  <c r="I356" i="10"/>
  <c r="I330" i="10"/>
  <c r="I324" i="10"/>
  <c r="I291" i="10"/>
  <c r="I285" i="10"/>
  <c r="I280" i="10"/>
  <c r="I270" i="10"/>
  <c r="I262" i="10"/>
  <c r="I254" i="10"/>
  <c r="I246" i="10"/>
  <c r="I238" i="10"/>
  <c r="I230" i="10"/>
  <c r="I222" i="10"/>
  <c r="I214" i="10"/>
  <c r="I206" i="10"/>
  <c r="I198" i="10"/>
  <c r="I190" i="10"/>
  <c r="I182" i="10"/>
  <c r="I174" i="10"/>
  <c r="I166" i="10"/>
  <c r="I158" i="10"/>
  <c r="I150" i="10"/>
  <c r="I142" i="10"/>
  <c r="I134" i="10"/>
  <c r="I126" i="10"/>
  <c r="I118" i="10"/>
  <c r="I110" i="10"/>
  <c r="I102" i="10"/>
  <c r="I94" i="10"/>
  <c r="I86" i="10"/>
  <c r="I78" i="10"/>
  <c r="I70" i="10"/>
  <c r="I62" i="10"/>
  <c r="I54" i="10"/>
  <c r="I46" i="10"/>
  <c r="I38" i="10"/>
  <c r="I30" i="10"/>
  <c r="I22" i="10"/>
  <c r="I14" i="10"/>
  <c r="I13" i="10"/>
  <c r="I12" i="10"/>
  <c r="I11" i="10"/>
  <c r="I10" i="10"/>
  <c r="I9" i="10"/>
  <c r="I8" i="10"/>
  <c r="I7" i="10"/>
  <c r="I4" i="10"/>
  <c r="I239" i="10"/>
  <c r="I215" i="10"/>
  <c r="I191" i="10"/>
  <c r="I151" i="10"/>
  <c r="I103" i="10"/>
  <c r="I87" i="10"/>
  <c r="I47" i="10"/>
  <c r="I31" i="10"/>
  <c r="I426" i="10"/>
  <c r="I420" i="10"/>
  <c r="I418" i="10"/>
  <c r="I412" i="10"/>
  <c r="I410" i="10"/>
  <c r="I404" i="10"/>
  <c r="I402" i="10"/>
  <c r="I396" i="10"/>
  <c r="I351" i="10"/>
  <c r="I343" i="10"/>
  <c r="I335" i="10"/>
  <c r="I322" i="10"/>
  <c r="I316" i="10"/>
  <c r="I273" i="10"/>
  <c r="I265" i="10"/>
  <c r="I257" i="10"/>
  <c r="I249" i="10"/>
  <c r="I241" i="10"/>
  <c r="I233" i="10"/>
  <c r="I225" i="10"/>
  <c r="I217" i="10"/>
  <c r="I209" i="10"/>
  <c r="I201" i="10"/>
  <c r="I193" i="10"/>
  <c r="I185" i="10"/>
  <c r="I177" i="10"/>
  <c r="I169" i="10"/>
  <c r="I161" i="10"/>
  <c r="I153" i="10"/>
  <c r="I145" i="10"/>
  <c r="I137" i="10"/>
  <c r="I129" i="10"/>
  <c r="I121" i="10"/>
  <c r="I113" i="10"/>
  <c r="I105" i="10"/>
  <c r="I97" i="10"/>
  <c r="I89" i="10"/>
  <c r="I81" i="10"/>
  <c r="I73" i="10"/>
  <c r="I65" i="10"/>
  <c r="I57" i="10"/>
  <c r="I49" i="10"/>
  <c r="I41" i="10"/>
  <c r="I33" i="10"/>
  <c r="I25" i="10"/>
  <c r="I17" i="10"/>
  <c r="I381" i="10"/>
  <c r="I300" i="10"/>
  <c r="I263" i="10"/>
  <c r="I255" i="10"/>
  <c r="I231" i="10"/>
  <c r="I223" i="10"/>
  <c r="I207" i="10"/>
  <c r="I175" i="10"/>
  <c r="I159" i="10"/>
  <c r="I143" i="10"/>
  <c r="I127" i="10"/>
  <c r="I111" i="10"/>
  <c r="I71" i="10"/>
  <c r="I23" i="10"/>
  <c r="I242" i="10"/>
  <c r="I202" i="10"/>
  <c r="I428" i="10"/>
  <c r="I391" i="10"/>
  <c r="I383" i="10"/>
  <c r="I375" i="10"/>
  <c r="I367" i="10"/>
  <c r="I359" i="10"/>
  <c r="I349" i="10"/>
  <c r="I341" i="10"/>
  <c r="I333" i="10"/>
  <c r="I327" i="10"/>
  <c r="I314" i="10"/>
  <c r="I308" i="10"/>
  <c r="I283" i="10"/>
  <c r="I276" i="10"/>
  <c r="I268" i="10"/>
  <c r="I260" i="10"/>
  <c r="I252" i="10"/>
  <c r="I244" i="10"/>
  <c r="I236" i="10"/>
  <c r="I228" i="10"/>
  <c r="I220" i="10"/>
  <c r="I212" i="10"/>
  <c r="I204" i="10"/>
  <c r="I196" i="10"/>
  <c r="I188" i="10"/>
  <c r="I180" i="10"/>
  <c r="I172" i="10"/>
  <c r="I164" i="10"/>
  <c r="I156" i="10"/>
  <c r="I148" i="10"/>
  <c r="I140" i="10"/>
  <c r="I132" i="10"/>
  <c r="I124" i="10"/>
  <c r="I116" i="10"/>
  <c r="I108" i="10"/>
  <c r="I100" i="10"/>
  <c r="I92" i="10"/>
  <c r="I84" i="10"/>
  <c r="I76" i="10"/>
  <c r="I68" i="10"/>
  <c r="I60" i="10"/>
  <c r="I52" i="10"/>
  <c r="I44" i="10"/>
  <c r="I36" i="10"/>
  <c r="I28" i="10"/>
  <c r="I20" i="10"/>
  <c r="I5" i="10"/>
  <c r="I2" i="10"/>
  <c r="I357" i="10"/>
  <c r="I331" i="10"/>
  <c r="I325" i="10"/>
  <c r="I319" i="10"/>
  <c r="I306" i="10"/>
  <c r="I281" i="10"/>
  <c r="I271" i="10"/>
  <c r="I247" i="10"/>
  <c r="I199" i="10"/>
  <c r="I135" i="10"/>
  <c r="I119" i="10"/>
  <c r="I95" i="10"/>
  <c r="I79" i="10"/>
  <c r="I55" i="10"/>
  <c r="I15" i="10"/>
  <c r="I186" i="10"/>
  <c r="I423" i="10"/>
  <c r="I415" i="10"/>
  <c r="I407" i="10"/>
  <c r="I399" i="10"/>
  <c r="I389" i="10"/>
  <c r="I373" i="10"/>
  <c r="I365" i="10"/>
  <c r="I183" i="10"/>
  <c r="I167" i="10"/>
  <c r="I63" i="10"/>
  <c r="I39" i="10"/>
  <c r="I421" i="10"/>
  <c r="I413" i="10"/>
  <c r="I405" i="10"/>
  <c r="I397" i="10"/>
  <c r="I323" i="10"/>
  <c r="I317" i="10"/>
  <c r="I311" i="10"/>
  <c r="I298" i="10"/>
  <c r="I292" i="10"/>
  <c r="I279" i="10"/>
  <c r="I274" i="10"/>
  <c r="I266" i="10"/>
  <c r="I258" i="10"/>
  <c r="I250" i="10"/>
  <c r="I234" i="10"/>
  <c r="I226" i="10"/>
  <c r="I218" i="10"/>
  <c r="I210" i="10"/>
  <c r="I194" i="10"/>
  <c r="I315" i="10"/>
  <c r="I309" i="10"/>
  <c r="I303" i="10"/>
  <c r="I290" i="10"/>
  <c r="I284" i="10"/>
  <c r="I277" i="10"/>
  <c r="I269" i="10"/>
  <c r="I261" i="10"/>
  <c r="I253" i="10"/>
  <c r="I245" i="10"/>
  <c r="I237" i="10"/>
  <c r="I229" i="10"/>
  <c r="I221" i="10"/>
  <c r="I213" i="10"/>
  <c r="I205" i="10"/>
  <c r="I197" i="10"/>
  <c r="I189" i="10"/>
  <c r="I181" i="10"/>
  <c r="I173" i="10"/>
  <c r="I165" i="10"/>
  <c r="I157" i="10"/>
  <c r="I149" i="10"/>
  <c r="I141" i="10"/>
  <c r="I133" i="10"/>
  <c r="I125" i="10"/>
  <c r="I117" i="10"/>
  <c r="I307" i="10"/>
  <c r="I301" i="10"/>
  <c r="I295" i="10"/>
  <c r="I354" i="10"/>
  <c r="I348" i="10"/>
  <c r="I346" i="10"/>
  <c r="I340" i="10"/>
  <c r="I338" i="10"/>
  <c r="I332" i="10"/>
  <c r="I299" i="10"/>
  <c r="I293" i="10"/>
  <c r="I287" i="10"/>
  <c r="I282" i="10"/>
  <c r="I275" i="10"/>
  <c r="I267" i="10"/>
  <c r="I259" i="10"/>
  <c r="I251" i="10"/>
  <c r="I243" i="10"/>
  <c r="I235" i="10"/>
  <c r="I227" i="10"/>
  <c r="I219" i="10"/>
  <c r="I211" i="10"/>
  <c r="I203" i="10"/>
  <c r="I195" i="10"/>
  <c r="I187" i="10"/>
  <c r="I179" i="10"/>
  <c r="I171" i="10"/>
  <c r="I163" i="10"/>
  <c r="I155" i="10"/>
  <c r="I147" i="10"/>
  <c r="I139" i="10"/>
  <c r="I131" i="10"/>
  <c r="I123" i="10"/>
  <c r="I115" i="10"/>
  <c r="I107" i="10"/>
  <c r="I99" i="10"/>
  <c r="I91" i="10"/>
  <c r="I83" i="10"/>
  <c r="I75" i="10"/>
  <c r="I67" i="10"/>
  <c r="I59" i="10"/>
  <c r="I51" i="10"/>
  <c r="I43" i="10"/>
  <c r="I35" i="10"/>
  <c r="I27" i="10"/>
  <c r="I19" i="10"/>
  <c r="I45" i="10"/>
  <c r="I64" i="10"/>
  <c r="I74" i="10"/>
  <c r="I109" i="10"/>
  <c r="I232" i="10"/>
  <c r="I53" i="10"/>
  <c r="I37" i="10"/>
  <c r="I56" i="10"/>
  <c r="I66" i="10"/>
  <c r="I101" i="10"/>
  <c r="I192" i="10"/>
  <c r="I256" i="10"/>
  <c r="I29" i="10"/>
  <c r="I48" i="10"/>
  <c r="I58" i="10"/>
  <c r="I93" i="10"/>
  <c r="I112" i="10"/>
  <c r="I114" i="10"/>
  <c r="I128" i="10"/>
  <c r="I130" i="10"/>
  <c r="I144" i="10"/>
  <c r="I146" i="10"/>
  <c r="I160" i="10"/>
  <c r="I162" i="10"/>
  <c r="I176" i="10"/>
  <c r="I178" i="10"/>
  <c r="I216" i="10"/>
  <c r="E13" i="9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Z13" i="1"/>
  <c r="Z11" i="1"/>
  <c r="Z10" i="1"/>
  <c r="Z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V210" i="1" l="1"/>
  <c r="U210" i="1"/>
  <c r="V998" i="1"/>
  <c r="U998" i="1"/>
  <c r="V990" i="1"/>
  <c r="U990" i="1"/>
  <c r="V982" i="1"/>
  <c r="U982" i="1"/>
  <c r="V974" i="1"/>
  <c r="U974" i="1"/>
  <c r="V966" i="1"/>
  <c r="U966" i="1"/>
  <c r="V958" i="1"/>
  <c r="U958" i="1"/>
  <c r="V950" i="1"/>
  <c r="U950" i="1"/>
  <c r="V942" i="1"/>
  <c r="U942" i="1"/>
  <c r="V934" i="1"/>
  <c r="U934" i="1"/>
  <c r="V926" i="1"/>
  <c r="U926" i="1"/>
  <c r="V918" i="1"/>
  <c r="U918" i="1"/>
  <c r="V910" i="1"/>
  <c r="U910" i="1"/>
  <c r="V902" i="1"/>
  <c r="U902" i="1"/>
  <c r="V894" i="1"/>
  <c r="U894" i="1"/>
  <c r="V886" i="1"/>
  <c r="U886" i="1"/>
  <c r="V878" i="1"/>
  <c r="U878" i="1"/>
  <c r="V870" i="1"/>
  <c r="U870" i="1"/>
  <c r="V862" i="1"/>
  <c r="U862" i="1"/>
  <c r="V854" i="1"/>
  <c r="U854" i="1"/>
  <c r="V846" i="1"/>
  <c r="U846" i="1"/>
  <c r="V838" i="1"/>
  <c r="U838" i="1"/>
  <c r="V830" i="1"/>
  <c r="U830" i="1"/>
  <c r="V822" i="1"/>
  <c r="U822" i="1"/>
  <c r="V814" i="1"/>
  <c r="U814" i="1"/>
  <c r="V806" i="1"/>
  <c r="U806" i="1"/>
  <c r="V798" i="1"/>
  <c r="U798" i="1"/>
  <c r="V790" i="1"/>
  <c r="U790" i="1"/>
  <c r="V782" i="1"/>
  <c r="U782" i="1"/>
  <c r="V774" i="1"/>
  <c r="U774" i="1"/>
  <c r="V766" i="1"/>
  <c r="U766" i="1"/>
  <c r="V758" i="1"/>
  <c r="U758" i="1"/>
  <c r="V750" i="1"/>
  <c r="U750" i="1"/>
  <c r="V742" i="1"/>
  <c r="U742" i="1"/>
  <c r="V734" i="1"/>
  <c r="U734" i="1"/>
  <c r="V726" i="1"/>
  <c r="U726" i="1"/>
  <c r="V718" i="1"/>
  <c r="U718" i="1"/>
  <c r="V710" i="1"/>
  <c r="U710" i="1"/>
  <c r="V702" i="1"/>
  <c r="U702" i="1"/>
  <c r="V694" i="1"/>
  <c r="U694" i="1"/>
  <c r="V686" i="1"/>
  <c r="U686" i="1"/>
  <c r="V678" i="1"/>
  <c r="U678" i="1"/>
  <c r="V670" i="1"/>
  <c r="U670" i="1"/>
  <c r="V662" i="1"/>
  <c r="U662" i="1"/>
  <c r="V654" i="1"/>
  <c r="U654" i="1"/>
  <c r="V646" i="1"/>
  <c r="U646" i="1"/>
  <c r="V638" i="1"/>
  <c r="U638" i="1"/>
  <c r="V630" i="1"/>
  <c r="U630" i="1"/>
  <c r="V622" i="1"/>
  <c r="U622" i="1"/>
  <c r="V614" i="1"/>
  <c r="U614" i="1"/>
  <c r="V606" i="1"/>
  <c r="U606" i="1"/>
  <c r="V598" i="1"/>
  <c r="U598" i="1"/>
  <c r="V590" i="1"/>
  <c r="U590" i="1"/>
  <c r="V582" i="1"/>
  <c r="U582" i="1"/>
  <c r="V574" i="1"/>
  <c r="U574" i="1"/>
  <c r="V566" i="1"/>
  <c r="U566" i="1"/>
  <c r="V558" i="1"/>
  <c r="U558" i="1"/>
  <c r="V550" i="1"/>
  <c r="U550" i="1"/>
  <c r="V542" i="1"/>
  <c r="U542" i="1"/>
  <c r="V534" i="1"/>
  <c r="U534" i="1"/>
  <c r="V526" i="1"/>
  <c r="U526" i="1"/>
  <c r="V518" i="1"/>
  <c r="U518" i="1"/>
  <c r="V510" i="1"/>
  <c r="U510" i="1"/>
  <c r="V502" i="1"/>
  <c r="U502" i="1"/>
  <c r="V494" i="1"/>
  <c r="U494" i="1"/>
  <c r="V486" i="1"/>
  <c r="U486" i="1"/>
  <c r="V478" i="1"/>
  <c r="U478" i="1"/>
  <c r="V470" i="1"/>
  <c r="U470" i="1"/>
  <c r="V462" i="1"/>
  <c r="U462" i="1"/>
  <c r="V454" i="1"/>
  <c r="U454" i="1"/>
  <c r="V446" i="1"/>
  <c r="U446" i="1"/>
  <c r="V438" i="1"/>
  <c r="U438" i="1"/>
  <c r="V430" i="1"/>
  <c r="U430" i="1"/>
  <c r="V422" i="1"/>
  <c r="U422" i="1"/>
  <c r="V414" i="1"/>
  <c r="U414" i="1"/>
  <c r="V406" i="1"/>
  <c r="U406" i="1"/>
  <c r="V398" i="1"/>
  <c r="U398" i="1"/>
  <c r="V390" i="1"/>
  <c r="U390" i="1"/>
  <c r="V382" i="1"/>
  <c r="U382" i="1"/>
  <c r="V374" i="1"/>
  <c r="U374" i="1"/>
  <c r="V366" i="1"/>
  <c r="U366" i="1"/>
  <c r="V358" i="1"/>
  <c r="U358" i="1"/>
  <c r="V350" i="1"/>
  <c r="U350" i="1"/>
  <c r="V342" i="1"/>
  <c r="U342" i="1"/>
  <c r="V334" i="1"/>
  <c r="U334" i="1"/>
  <c r="V326" i="1"/>
  <c r="U326" i="1"/>
  <c r="V318" i="1"/>
  <c r="U318" i="1"/>
  <c r="V310" i="1"/>
  <c r="U310" i="1"/>
  <c r="V302" i="1"/>
  <c r="U302" i="1"/>
  <c r="V294" i="1"/>
  <c r="U294" i="1"/>
  <c r="V286" i="1"/>
  <c r="U286" i="1"/>
  <c r="V278" i="1"/>
  <c r="U278" i="1"/>
  <c r="V270" i="1"/>
  <c r="U270" i="1"/>
  <c r="V262" i="1"/>
  <c r="U262" i="1"/>
  <c r="V254" i="1"/>
  <c r="U254" i="1"/>
  <c r="V246" i="1"/>
  <c r="U246" i="1"/>
  <c r="V238" i="1"/>
  <c r="U238" i="1"/>
  <c r="V230" i="1"/>
  <c r="U230" i="1"/>
  <c r="V222" i="1"/>
  <c r="U222" i="1"/>
  <c r="V214" i="1"/>
  <c r="U214" i="1"/>
  <c r="V206" i="1"/>
  <c r="U206" i="1"/>
  <c r="V198" i="1"/>
  <c r="U198" i="1"/>
  <c r="V190" i="1"/>
  <c r="U190" i="1"/>
  <c r="V182" i="1"/>
  <c r="U182" i="1"/>
  <c r="V174" i="1"/>
  <c r="U174" i="1"/>
  <c r="V166" i="1"/>
  <c r="U166" i="1"/>
  <c r="V158" i="1"/>
  <c r="U158" i="1"/>
  <c r="V150" i="1"/>
  <c r="U150" i="1"/>
  <c r="V142" i="1"/>
  <c r="U142" i="1"/>
  <c r="V134" i="1"/>
  <c r="U134" i="1"/>
  <c r="V126" i="1"/>
  <c r="U126" i="1"/>
  <c r="V118" i="1"/>
  <c r="U118" i="1"/>
  <c r="V110" i="1"/>
  <c r="U110" i="1"/>
  <c r="V102" i="1"/>
  <c r="U102" i="1"/>
  <c r="V94" i="1"/>
  <c r="U94" i="1"/>
  <c r="V86" i="1"/>
  <c r="U86" i="1"/>
  <c r="V78" i="1"/>
  <c r="U78" i="1"/>
  <c r="V70" i="1"/>
  <c r="U70" i="1"/>
  <c r="V62" i="1"/>
  <c r="U62" i="1"/>
  <c r="V54" i="1"/>
  <c r="U54" i="1"/>
  <c r="V46" i="1"/>
  <c r="U46" i="1"/>
  <c r="V38" i="1"/>
  <c r="U38" i="1"/>
  <c r="V30" i="1"/>
  <c r="U30" i="1"/>
  <c r="V22" i="1"/>
  <c r="U22" i="1"/>
  <c r="V14" i="1"/>
  <c r="U14" i="1"/>
  <c r="V6" i="1"/>
  <c r="U6" i="1"/>
  <c r="V997" i="1"/>
  <c r="U997" i="1"/>
  <c r="V989" i="1"/>
  <c r="U989" i="1"/>
  <c r="V981" i="1"/>
  <c r="U981" i="1"/>
  <c r="V973" i="1"/>
  <c r="U973" i="1"/>
  <c r="V965" i="1"/>
  <c r="U965" i="1"/>
  <c r="V957" i="1"/>
  <c r="U957" i="1"/>
  <c r="V949" i="1"/>
  <c r="U949" i="1"/>
  <c r="V941" i="1"/>
  <c r="U941" i="1"/>
  <c r="V933" i="1"/>
  <c r="U933" i="1"/>
  <c r="V925" i="1"/>
  <c r="U925" i="1"/>
  <c r="V917" i="1"/>
  <c r="U917" i="1"/>
  <c r="V909" i="1"/>
  <c r="U909" i="1"/>
  <c r="V901" i="1"/>
  <c r="U901" i="1"/>
  <c r="V893" i="1"/>
  <c r="U893" i="1"/>
  <c r="V885" i="1"/>
  <c r="U885" i="1"/>
  <c r="V877" i="1"/>
  <c r="U877" i="1"/>
  <c r="V869" i="1"/>
  <c r="U869" i="1"/>
  <c r="V861" i="1"/>
  <c r="U861" i="1"/>
  <c r="V853" i="1"/>
  <c r="U853" i="1"/>
  <c r="V845" i="1"/>
  <c r="U845" i="1"/>
  <c r="V837" i="1"/>
  <c r="U837" i="1"/>
  <c r="V829" i="1"/>
  <c r="U829" i="1"/>
  <c r="V821" i="1"/>
  <c r="U821" i="1"/>
  <c r="V813" i="1"/>
  <c r="U813" i="1"/>
  <c r="V805" i="1"/>
  <c r="U805" i="1"/>
  <c r="V797" i="1"/>
  <c r="U797" i="1"/>
  <c r="V789" i="1"/>
  <c r="U789" i="1"/>
  <c r="V781" i="1"/>
  <c r="U781" i="1"/>
  <c r="V773" i="1"/>
  <c r="U773" i="1"/>
  <c r="V765" i="1"/>
  <c r="U765" i="1"/>
  <c r="V757" i="1"/>
  <c r="U757" i="1"/>
  <c r="V749" i="1"/>
  <c r="U749" i="1"/>
  <c r="V741" i="1"/>
  <c r="U741" i="1"/>
  <c r="V733" i="1"/>
  <c r="U733" i="1"/>
  <c r="V725" i="1"/>
  <c r="U725" i="1"/>
  <c r="V717" i="1"/>
  <c r="U717" i="1"/>
  <c r="V709" i="1"/>
  <c r="U709" i="1"/>
  <c r="V701" i="1"/>
  <c r="U701" i="1"/>
  <c r="V693" i="1"/>
  <c r="U693" i="1"/>
  <c r="V685" i="1"/>
  <c r="U685" i="1"/>
  <c r="V677" i="1"/>
  <c r="U677" i="1"/>
  <c r="V669" i="1"/>
  <c r="U669" i="1"/>
  <c r="V661" i="1"/>
  <c r="U661" i="1"/>
  <c r="V653" i="1"/>
  <c r="U653" i="1"/>
  <c r="V645" i="1"/>
  <c r="U645" i="1"/>
  <c r="V637" i="1"/>
  <c r="U637" i="1"/>
  <c r="V629" i="1"/>
  <c r="U629" i="1"/>
  <c r="V621" i="1"/>
  <c r="U621" i="1"/>
  <c r="V613" i="1"/>
  <c r="U613" i="1"/>
  <c r="V605" i="1"/>
  <c r="U605" i="1"/>
  <c r="V597" i="1"/>
  <c r="U597" i="1"/>
  <c r="V589" i="1"/>
  <c r="U589" i="1"/>
  <c r="V581" i="1"/>
  <c r="U581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1" i="1"/>
  <c r="U341" i="1"/>
  <c r="V333" i="1"/>
  <c r="U333" i="1"/>
  <c r="V325" i="1"/>
  <c r="U325" i="1"/>
  <c r="V317" i="1"/>
  <c r="U317" i="1"/>
  <c r="V309" i="1"/>
  <c r="U309" i="1"/>
  <c r="V301" i="1"/>
  <c r="U301" i="1"/>
  <c r="V293" i="1"/>
  <c r="U293" i="1"/>
  <c r="V285" i="1"/>
  <c r="U285" i="1"/>
  <c r="V277" i="1"/>
  <c r="U277" i="1"/>
  <c r="V269" i="1"/>
  <c r="U269" i="1"/>
  <c r="V261" i="1"/>
  <c r="U261" i="1"/>
  <c r="V253" i="1"/>
  <c r="U253" i="1"/>
  <c r="V245" i="1"/>
  <c r="U245" i="1"/>
  <c r="V237" i="1"/>
  <c r="U237" i="1"/>
  <c r="V229" i="1"/>
  <c r="U229" i="1"/>
  <c r="V221" i="1"/>
  <c r="U221" i="1"/>
  <c r="V213" i="1"/>
  <c r="U213" i="1"/>
  <c r="V205" i="1"/>
  <c r="U205" i="1"/>
  <c r="V197" i="1"/>
  <c r="U197" i="1"/>
  <c r="V189" i="1"/>
  <c r="U189" i="1"/>
  <c r="V181" i="1"/>
  <c r="U181" i="1"/>
  <c r="V173" i="1"/>
  <c r="U173" i="1"/>
  <c r="V165" i="1"/>
  <c r="U165" i="1"/>
  <c r="V157" i="1"/>
  <c r="U157" i="1"/>
  <c r="V149" i="1"/>
  <c r="U149" i="1"/>
  <c r="V141" i="1"/>
  <c r="U141" i="1"/>
  <c r="V133" i="1"/>
  <c r="U133" i="1"/>
  <c r="V125" i="1"/>
  <c r="U125" i="1"/>
  <c r="V117" i="1"/>
  <c r="U117" i="1"/>
  <c r="V109" i="1"/>
  <c r="U109" i="1"/>
  <c r="V101" i="1"/>
  <c r="U101" i="1"/>
  <c r="V93" i="1"/>
  <c r="U93" i="1"/>
  <c r="V85" i="1"/>
  <c r="U85" i="1"/>
  <c r="V77" i="1"/>
  <c r="U77" i="1"/>
  <c r="V69" i="1"/>
  <c r="U69" i="1"/>
  <c r="V61" i="1"/>
  <c r="U61" i="1"/>
  <c r="V53" i="1"/>
  <c r="U53" i="1"/>
  <c r="V45" i="1"/>
  <c r="U45" i="1"/>
  <c r="V37" i="1"/>
  <c r="U37" i="1"/>
  <c r="V29" i="1"/>
  <c r="U29" i="1"/>
  <c r="V21" i="1"/>
  <c r="U21" i="1"/>
  <c r="V13" i="1"/>
  <c r="U13" i="1"/>
  <c r="V5" i="1"/>
  <c r="U5" i="1"/>
  <c r="V996" i="1"/>
  <c r="U996" i="1"/>
  <c r="V988" i="1"/>
  <c r="U988" i="1"/>
  <c r="V980" i="1"/>
  <c r="U980" i="1"/>
  <c r="V972" i="1"/>
  <c r="U972" i="1"/>
  <c r="V964" i="1"/>
  <c r="U964" i="1"/>
  <c r="V956" i="1"/>
  <c r="U956" i="1"/>
  <c r="V948" i="1"/>
  <c r="U948" i="1"/>
  <c r="V940" i="1"/>
  <c r="U940" i="1"/>
  <c r="V932" i="1"/>
  <c r="U932" i="1"/>
  <c r="V924" i="1"/>
  <c r="U924" i="1"/>
  <c r="V916" i="1"/>
  <c r="U916" i="1"/>
  <c r="V908" i="1"/>
  <c r="U908" i="1"/>
  <c r="V900" i="1"/>
  <c r="U900" i="1"/>
  <c r="V892" i="1"/>
  <c r="U892" i="1"/>
  <c r="V884" i="1"/>
  <c r="U884" i="1"/>
  <c r="V876" i="1"/>
  <c r="U876" i="1"/>
  <c r="V868" i="1"/>
  <c r="U868" i="1"/>
  <c r="V860" i="1"/>
  <c r="U860" i="1"/>
  <c r="V852" i="1"/>
  <c r="U852" i="1"/>
  <c r="V844" i="1"/>
  <c r="U844" i="1"/>
  <c r="V836" i="1"/>
  <c r="U836" i="1"/>
  <c r="V828" i="1"/>
  <c r="U828" i="1"/>
  <c r="V820" i="1"/>
  <c r="U820" i="1"/>
  <c r="V812" i="1"/>
  <c r="U812" i="1"/>
  <c r="V804" i="1"/>
  <c r="U804" i="1"/>
  <c r="V796" i="1"/>
  <c r="U796" i="1"/>
  <c r="V788" i="1"/>
  <c r="U788" i="1"/>
  <c r="V780" i="1"/>
  <c r="U780" i="1"/>
  <c r="V772" i="1"/>
  <c r="U772" i="1"/>
  <c r="V764" i="1"/>
  <c r="U764" i="1"/>
  <c r="V756" i="1"/>
  <c r="U756" i="1"/>
  <c r="V748" i="1"/>
  <c r="U748" i="1"/>
  <c r="V740" i="1"/>
  <c r="U740" i="1"/>
  <c r="V732" i="1"/>
  <c r="U732" i="1"/>
  <c r="V724" i="1"/>
  <c r="U724" i="1"/>
  <c r="V716" i="1"/>
  <c r="U716" i="1"/>
  <c r="V708" i="1"/>
  <c r="U708" i="1"/>
  <c r="V700" i="1"/>
  <c r="U700" i="1"/>
  <c r="V692" i="1"/>
  <c r="U692" i="1"/>
  <c r="V684" i="1"/>
  <c r="U684" i="1"/>
  <c r="V676" i="1"/>
  <c r="U676" i="1"/>
  <c r="V668" i="1"/>
  <c r="U668" i="1"/>
  <c r="V660" i="1"/>
  <c r="U660" i="1"/>
  <c r="V652" i="1"/>
  <c r="U652" i="1"/>
  <c r="V644" i="1"/>
  <c r="U644" i="1"/>
  <c r="V636" i="1"/>
  <c r="U636" i="1"/>
  <c r="V628" i="1"/>
  <c r="U628" i="1"/>
  <c r="V620" i="1"/>
  <c r="U620" i="1"/>
  <c r="V612" i="1"/>
  <c r="U612" i="1"/>
  <c r="V604" i="1"/>
  <c r="U604" i="1"/>
  <c r="V596" i="1"/>
  <c r="U596" i="1"/>
  <c r="V588" i="1"/>
  <c r="U588" i="1"/>
  <c r="V580" i="1"/>
  <c r="U580" i="1"/>
  <c r="V572" i="1"/>
  <c r="U572" i="1"/>
  <c r="V556" i="1"/>
  <c r="U556" i="1"/>
  <c r="V548" i="1"/>
  <c r="U548" i="1"/>
  <c r="V540" i="1"/>
  <c r="U540" i="1"/>
  <c r="V532" i="1"/>
  <c r="U532" i="1"/>
  <c r="V524" i="1"/>
  <c r="U524" i="1"/>
  <c r="V516" i="1"/>
  <c r="U516" i="1"/>
  <c r="V508" i="1"/>
  <c r="U508" i="1"/>
  <c r="V500" i="1"/>
  <c r="U500" i="1"/>
  <c r="V492" i="1"/>
  <c r="U492" i="1"/>
  <c r="V484" i="1"/>
  <c r="U484" i="1"/>
  <c r="V476" i="1"/>
  <c r="U476" i="1"/>
  <c r="V468" i="1"/>
  <c r="U468" i="1"/>
  <c r="V460" i="1"/>
  <c r="U460" i="1"/>
  <c r="V452" i="1"/>
  <c r="U452" i="1"/>
  <c r="V444" i="1"/>
  <c r="U444" i="1"/>
  <c r="V436" i="1"/>
  <c r="U436" i="1"/>
  <c r="V428" i="1"/>
  <c r="U428" i="1"/>
  <c r="V420" i="1"/>
  <c r="U420" i="1"/>
  <c r="V412" i="1"/>
  <c r="U412" i="1"/>
  <c r="V404" i="1"/>
  <c r="U404" i="1"/>
  <c r="V396" i="1"/>
  <c r="U396" i="1"/>
  <c r="V388" i="1"/>
  <c r="U388" i="1"/>
  <c r="V380" i="1"/>
  <c r="U380" i="1"/>
  <c r="V372" i="1"/>
  <c r="U372" i="1"/>
  <c r="V364" i="1"/>
  <c r="U364" i="1"/>
  <c r="V356" i="1"/>
  <c r="U356" i="1"/>
  <c r="V348" i="1"/>
  <c r="U348" i="1"/>
  <c r="V340" i="1"/>
  <c r="U340" i="1"/>
  <c r="V332" i="1"/>
  <c r="U332" i="1"/>
  <c r="V324" i="1"/>
  <c r="U324" i="1"/>
  <c r="V316" i="1"/>
  <c r="U316" i="1"/>
  <c r="V308" i="1"/>
  <c r="U308" i="1"/>
  <c r="V300" i="1"/>
  <c r="U300" i="1"/>
  <c r="V292" i="1"/>
  <c r="U292" i="1"/>
  <c r="V284" i="1"/>
  <c r="U284" i="1"/>
  <c r="V276" i="1"/>
  <c r="U276" i="1"/>
  <c r="V268" i="1"/>
  <c r="U268" i="1"/>
  <c r="V252" i="1"/>
  <c r="U252" i="1"/>
  <c r="V244" i="1"/>
  <c r="U244" i="1"/>
  <c r="V236" i="1"/>
  <c r="U236" i="1"/>
  <c r="V228" i="1"/>
  <c r="U228" i="1"/>
  <c r="V220" i="1"/>
  <c r="U220" i="1"/>
  <c r="V212" i="1"/>
  <c r="U212" i="1"/>
  <c r="V204" i="1"/>
  <c r="U204" i="1"/>
  <c r="V196" i="1"/>
  <c r="U196" i="1"/>
  <c r="V188" i="1"/>
  <c r="U188" i="1"/>
  <c r="V180" i="1"/>
  <c r="U180" i="1"/>
  <c r="V172" i="1"/>
  <c r="U172" i="1"/>
  <c r="V164" i="1"/>
  <c r="U164" i="1"/>
  <c r="V156" i="1"/>
  <c r="U156" i="1"/>
  <c r="V148" i="1"/>
  <c r="U148" i="1"/>
  <c r="V140" i="1"/>
  <c r="U140" i="1"/>
  <c r="V132" i="1"/>
  <c r="U132" i="1"/>
  <c r="V124" i="1"/>
  <c r="U124" i="1"/>
  <c r="V116" i="1"/>
  <c r="U116" i="1"/>
  <c r="V108" i="1"/>
  <c r="U108" i="1"/>
  <c r="V100" i="1"/>
  <c r="U100" i="1"/>
  <c r="V92" i="1"/>
  <c r="U92" i="1"/>
  <c r="V84" i="1"/>
  <c r="U84" i="1"/>
  <c r="V76" i="1"/>
  <c r="U76" i="1"/>
  <c r="V68" i="1"/>
  <c r="U68" i="1"/>
  <c r="V60" i="1"/>
  <c r="U60" i="1"/>
  <c r="V52" i="1"/>
  <c r="U52" i="1"/>
  <c r="V44" i="1"/>
  <c r="U44" i="1"/>
  <c r="V36" i="1"/>
  <c r="U36" i="1"/>
  <c r="V28" i="1"/>
  <c r="U28" i="1"/>
  <c r="V20" i="1"/>
  <c r="U20" i="1"/>
  <c r="V12" i="1"/>
  <c r="U12" i="1"/>
  <c r="V4" i="1"/>
  <c r="U4" i="1"/>
  <c r="V995" i="1"/>
  <c r="U995" i="1"/>
  <c r="V987" i="1"/>
  <c r="U987" i="1"/>
  <c r="V979" i="1"/>
  <c r="U979" i="1"/>
  <c r="V971" i="1"/>
  <c r="U971" i="1"/>
  <c r="V963" i="1"/>
  <c r="U963" i="1"/>
  <c r="V955" i="1"/>
  <c r="U955" i="1"/>
  <c r="V947" i="1"/>
  <c r="U947" i="1"/>
  <c r="V939" i="1"/>
  <c r="U939" i="1"/>
  <c r="V931" i="1"/>
  <c r="U931" i="1"/>
  <c r="V923" i="1"/>
  <c r="U923" i="1"/>
  <c r="V915" i="1"/>
  <c r="U915" i="1"/>
  <c r="V907" i="1"/>
  <c r="U907" i="1"/>
  <c r="V899" i="1"/>
  <c r="U899" i="1"/>
  <c r="V891" i="1"/>
  <c r="U891" i="1"/>
  <c r="V883" i="1"/>
  <c r="U883" i="1"/>
  <c r="V875" i="1"/>
  <c r="U875" i="1"/>
  <c r="V867" i="1"/>
  <c r="U867" i="1"/>
  <c r="V859" i="1"/>
  <c r="U859" i="1"/>
  <c r="V851" i="1"/>
  <c r="U851" i="1"/>
  <c r="V843" i="1"/>
  <c r="U843" i="1"/>
  <c r="V835" i="1"/>
  <c r="U835" i="1"/>
  <c r="V827" i="1"/>
  <c r="U827" i="1"/>
  <c r="V819" i="1"/>
  <c r="U819" i="1"/>
  <c r="V811" i="1"/>
  <c r="U811" i="1"/>
  <c r="V803" i="1"/>
  <c r="U803" i="1"/>
  <c r="V795" i="1"/>
  <c r="U795" i="1"/>
  <c r="V787" i="1"/>
  <c r="U787" i="1"/>
  <c r="V779" i="1"/>
  <c r="U779" i="1"/>
  <c r="V771" i="1"/>
  <c r="U771" i="1"/>
  <c r="V763" i="1"/>
  <c r="U763" i="1"/>
  <c r="V755" i="1"/>
  <c r="U755" i="1"/>
  <c r="V747" i="1"/>
  <c r="U747" i="1"/>
  <c r="V739" i="1"/>
  <c r="U739" i="1"/>
  <c r="V731" i="1"/>
  <c r="U731" i="1"/>
  <c r="V723" i="1"/>
  <c r="U723" i="1"/>
  <c r="V715" i="1"/>
  <c r="U715" i="1"/>
  <c r="V707" i="1"/>
  <c r="U707" i="1"/>
  <c r="V699" i="1"/>
  <c r="U699" i="1"/>
  <c r="V691" i="1"/>
  <c r="U691" i="1"/>
  <c r="V683" i="1"/>
  <c r="U683" i="1"/>
  <c r="V675" i="1"/>
  <c r="U675" i="1"/>
  <c r="V667" i="1"/>
  <c r="U667" i="1"/>
  <c r="V659" i="1"/>
  <c r="U659" i="1"/>
  <c r="V651" i="1"/>
  <c r="U651" i="1"/>
  <c r="V643" i="1"/>
  <c r="U643" i="1"/>
  <c r="V635" i="1"/>
  <c r="U635" i="1"/>
  <c r="V627" i="1"/>
  <c r="U627" i="1"/>
  <c r="V619" i="1"/>
  <c r="U619" i="1"/>
  <c r="V611" i="1"/>
  <c r="U611" i="1"/>
  <c r="V603" i="1"/>
  <c r="U603" i="1"/>
  <c r="V595" i="1"/>
  <c r="U595" i="1"/>
  <c r="V587" i="1"/>
  <c r="U587" i="1"/>
  <c r="V579" i="1"/>
  <c r="U579" i="1"/>
  <c r="V571" i="1"/>
  <c r="U571" i="1"/>
  <c r="V563" i="1"/>
  <c r="U563" i="1"/>
  <c r="V555" i="1"/>
  <c r="U555" i="1"/>
  <c r="V547" i="1"/>
  <c r="U547" i="1"/>
  <c r="V539" i="1"/>
  <c r="U539" i="1"/>
  <c r="V531" i="1"/>
  <c r="U531" i="1"/>
  <c r="V523" i="1"/>
  <c r="U523" i="1"/>
  <c r="V515" i="1"/>
  <c r="U515" i="1"/>
  <c r="V507" i="1"/>
  <c r="U507" i="1"/>
  <c r="V499" i="1"/>
  <c r="U499" i="1"/>
  <c r="V491" i="1"/>
  <c r="U491" i="1"/>
  <c r="V483" i="1"/>
  <c r="U483" i="1"/>
  <c r="V475" i="1"/>
  <c r="U475" i="1"/>
  <c r="V467" i="1"/>
  <c r="U467" i="1"/>
  <c r="V459" i="1"/>
  <c r="U459" i="1"/>
  <c r="V451" i="1"/>
  <c r="U451" i="1"/>
  <c r="V443" i="1"/>
  <c r="U443" i="1"/>
  <c r="V435" i="1"/>
  <c r="U435" i="1"/>
  <c r="V427" i="1"/>
  <c r="U427" i="1"/>
  <c r="V419" i="1"/>
  <c r="U419" i="1"/>
  <c r="V411" i="1"/>
  <c r="U411" i="1"/>
  <c r="V403" i="1"/>
  <c r="U403" i="1"/>
  <c r="V395" i="1"/>
  <c r="U395" i="1"/>
  <c r="V387" i="1"/>
  <c r="U387" i="1"/>
  <c r="V379" i="1"/>
  <c r="U379" i="1"/>
  <c r="V371" i="1"/>
  <c r="U371" i="1"/>
  <c r="V363" i="1"/>
  <c r="U363" i="1"/>
  <c r="V355" i="1"/>
  <c r="U355" i="1"/>
  <c r="V347" i="1"/>
  <c r="U347" i="1"/>
  <c r="V339" i="1"/>
  <c r="U339" i="1"/>
  <c r="V331" i="1"/>
  <c r="U331" i="1"/>
  <c r="V323" i="1"/>
  <c r="U323" i="1"/>
  <c r="V315" i="1"/>
  <c r="U315" i="1"/>
  <c r="V307" i="1"/>
  <c r="U307" i="1"/>
  <c r="V299" i="1"/>
  <c r="U299" i="1"/>
  <c r="V291" i="1"/>
  <c r="U291" i="1"/>
  <c r="V283" i="1"/>
  <c r="U283" i="1"/>
  <c r="V275" i="1"/>
  <c r="U275" i="1"/>
  <c r="V267" i="1"/>
  <c r="U267" i="1"/>
  <c r="V259" i="1"/>
  <c r="U259" i="1"/>
  <c r="V251" i="1"/>
  <c r="U251" i="1"/>
  <c r="V243" i="1"/>
  <c r="U243" i="1"/>
  <c r="V235" i="1"/>
  <c r="U235" i="1"/>
  <c r="V227" i="1"/>
  <c r="U227" i="1"/>
  <c r="V219" i="1"/>
  <c r="U219" i="1"/>
  <c r="V211" i="1"/>
  <c r="U211" i="1"/>
  <c r="V203" i="1"/>
  <c r="U203" i="1"/>
  <c r="V195" i="1"/>
  <c r="U195" i="1"/>
  <c r="V187" i="1"/>
  <c r="U187" i="1"/>
  <c r="V179" i="1"/>
  <c r="U179" i="1"/>
  <c r="V171" i="1"/>
  <c r="U171" i="1"/>
  <c r="V163" i="1"/>
  <c r="U163" i="1"/>
  <c r="V155" i="1"/>
  <c r="U155" i="1"/>
  <c r="V147" i="1"/>
  <c r="U147" i="1"/>
  <c r="V139" i="1"/>
  <c r="U139" i="1"/>
  <c r="V131" i="1"/>
  <c r="U131" i="1"/>
  <c r="V123" i="1"/>
  <c r="U123" i="1"/>
  <c r="V115" i="1"/>
  <c r="U115" i="1"/>
  <c r="V107" i="1"/>
  <c r="U107" i="1"/>
  <c r="V99" i="1"/>
  <c r="U99" i="1"/>
  <c r="V91" i="1"/>
  <c r="U91" i="1"/>
  <c r="V83" i="1"/>
  <c r="U83" i="1"/>
  <c r="V75" i="1"/>
  <c r="U75" i="1"/>
  <c r="V67" i="1"/>
  <c r="U67" i="1"/>
  <c r="V59" i="1"/>
  <c r="U59" i="1"/>
  <c r="V51" i="1"/>
  <c r="U51" i="1"/>
  <c r="V43" i="1"/>
  <c r="U43" i="1"/>
  <c r="V35" i="1"/>
  <c r="U35" i="1"/>
  <c r="V27" i="1"/>
  <c r="U27" i="1"/>
  <c r="V19" i="1"/>
  <c r="U19" i="1"/>
  <c r="V11" i="1"/>
  <c r="U11" i="1"/>
  <c r="V3" i="1"/>
  <c r="U3" i="1"/>
  <c r="V2" i="1"/>
  <c r="U2" i="1"/>
  <c r="V994" i="1"/>
  <c r="U994" i="1"/>
  <c r="V986" i="1"/>
  <c r="U986" i="1"/>
  <c r="V978" i="1"/>
  <c r="U978" i="1"/>
  <c r="V970" i="1"/>
  <c r="U970" i="1"/>
  <c r="V962" i="1"/>
  <c r="U962" i="1"/>
  <c r="V954" i="1"/>
  <c r="U954" i="1"/>
  <c r="V946" i="1"/>
  <c r="U946" i="1"/>
  <c r="V938" i="1"/>
  <c r="U938" i="1"/>
  <c r="V930" i="1"/>
  <c r="U930" i="1"/>
  <c r="V922" i="1"/>
  <c r="U922" i="1"/>
  <c r="V914" i="1"/>
  <c r="U914" i="1"/>
  <c r="V906" i="1"/>
  <c r="U906" i="1"/>
  <c r="V898" i="1"/>
  <c r="U898" i="1"/>
  <c r="V890" i="1"/>
  <c r="U890" i="1"/>
  <c r="V882" i="1"/>
  <c r="U882" i="1"/>
  <c r="V874" i="1"/>
  <c r="U874" i="1"/>
  <c r="V866" i="1"/>
  <c r="U866" i="1"/>
  <c r="V858" i="1"/>
  <c r="U858" i="1"/>
  <c r="V850" i="1"/>
  <c r="U850" i="1"/>
  <c r="V842" i="1"/>
  <c r="U842" i="1"/>
  <c r="V834" i="1"/>
  <c r="U834" i="1"/>
  <c r="V826" i="1"/>
  <c r="U826" i="1"/>
  <c r="V818" i="1"/>
  <c r="U818" i="1"/>
  <c r="V810" i="1"/>
  <c r="U810" i="1"/>
  <c r="V802" i="1"/>
  <c r="U802" i="1"/>
  <c r="V794" i="1"/>
  <c r="U794" i="1"/>
  <c r="V786" i="1"/>
  <c r="U786" i="1"/>
  <c r="V778" i="1"/>
  <c r="U778" i="1"/>
  <c r="V770" i="1"/>
  <c r="U770" i="1"/>
  <c r="V762" i="1"/>
  <c r="U762" i="1"/>
  <c r="V754" i="1"/>
  <c r="U754" i="1"/>
  <c r="V746" i="1"/>
  <c r="U746" i="1"/>
  <c r="V738" i="1"/>
  <c r="U738" i="1"/>
  <c r="V730" i="1"/>
  <c r="U730" i="1"/>
  <c r="V722" i="1"/>
  <c r="U722" i="1"/>
  <c r="V714" i="1"/>
  <c r="U714" i="1"/>
  <c r="V706" i="1"/>
  <c r="U706" i="1"/>
  <c r="V698" i="1"/>
  <c r="U698" i="1"/>
  <c r="V690" i="1"/>
  <c r="U690" i="1"/>
  <c r="V682" i="1"/>
  <c r="U682" i="1"/>
  <c r="V674" i="1"/>
  <c r="U674" i="1"/>
  <c r="V666" i="1"/>
  <c r="U666" i="1"/>
  <c r="V658" i="1"/>
  <c r="U658" i="1"/>
  <c r="V650" i="1"/>
  <c r="U650" i="1"/>
  <c r="V642" i="1"/>
  <c r="U642" i="1"/>
  <c r="V634" i="1"/>
  <c r="U634" i="1"/>
  <c r="V626" i="1"/>
  <c r="U626" i="1"/>
  <c r="V618" i="1"/>
  <c r="U618" i="1"/>
  <c r="V610" i="1"/>
  <c r="U610" i="1"/>
  <c r="V602" i="1"/>
  <c r="U602" i="1"/>
  <c r="V594" i="1"/>
  <c r="U594" i="1"/>
  <c r="V586" i="1"/>
  <c r="U586" i="1"/>
  <c r="V578" i="1"/>
  <c r="U578" i="1"/>
  <c r="V570" i="1"/>
  <c r="U570" i="1"/>
  <c r="V562" i="1"/>
  <c r="U562" i="1"/>
  <c r="V554" i="1"/>
  <c r="U554" i="1"/>
  <c r="V546" i="1"/>
  <c r="U546" i="1"/>
  <c r="V538" i="1"/>
  <c r="U538" i="1"/>
  <c r="V530" i="1"/>
  <c r="U530" i="1"/>
  <c r="V522" i="1"/>
  <c r="U522" i="1"/>
  <c r="V514" i="1"/>
  <c r="U514" i="1"/>
  <c r="V506" i="1"/>
  <c r="U506" i="1"/>
  <c r="V498" i="1"/>
  <c r="U498" i="1"/>
  <c r="V490" i="1"/>
  <c r="U490" i="1"/>
  <c r="V482" i="1"/>
  <c r="U482" i="1"/>
  <c r="V474" i="1"/>
  <c r="U474" i="1"/>
  <c r="V466" i="1"/>
  <c r="U466" i="1"/>
  <c r="V458" i="1"/>
  <c r="U458" i="1"/>
  <c r="V450" i="1"/>
  <c r="U450" i="1"/>
  <c r="V434" i="1"/>
  <c r="U434" i="1"/>
  <c r="V426" i="1"/>
  <c r="U426" i="1"/>
  <c r="V418" i="1"/>
  <c r="U418" i="1"/>
  <c r="V410" i="1"/>
  <c r="U410" i="1"/>
  <c r="V402" i="1"/>
  <c r="U402" i="1"/>
  <c r="V394" i="1"/>
  <c r="U394" i="1"/>
  <c r="V386" i="1"/>
  <c r="U386" i="1"/>
  <c r="V378" i="1"/>
  <c r="U378" i="1"/>
  <c r="V370" i="1"/>
  <c r="U370" i="1"/>
  <c r="V362" i="1"/>
  <c r="U362" i="1"/>
  <c r="V354" i="1"/>
  <c r="U354" i="1"/>
  <c r="V346" i="1"/>
  <c r="U346" i="1"/>
  <c r="V338" i="1"/>
  <c r="U338" i="1"/>
  <c r="V330" i="1"/>
  <c r="U330" i="1"/>
  <c r="V322" i="1"/>
  <c r="U322" i="1"/>
  <c r="V314" i="1"/>
  <c r="U314" i="1"/>
  <c r="V306" i="1"/>
  <c r="U306" i="1"/>
  <c r="V298" i="1"/>
  <c r="U298" i="1"/>
  <c r="V290" i="1"/>
  <c r="U290" i="1"/>
  <c r="V282" i="1"/>
  <c r="U282" i="1"/>
  <c r="V274" i="1"/>
  <c r="U274" i="1"/>
  <c r="V266" i="1"/>
  <c r="U266" i="1"/>
  <c r="V258" i="1"/>
  <c r="U258" i="1"/>
  <c r="V250" i="1"/>
  <c r="U250" i="1"/>
  <c r="V242" i="1"/>
  <c r="U242" i="1"/>
  <c r="V234" i="1"/>
  <c r="U234" i="1"/>
  <c r="V218" i="1"/>
  <c r="U218" i="1"/>
  <c r="V202" i="1"/>
  <c r="U202" i="1"/>
  <c r="V194" i="1"/>
  <c r="U194" i="1"/>
  <c r="V186" i="1"/>
  <c r="U186" i="1"/>
  <c r="V178" i="1"/>
  <c r="U178" i="1"/>
  <c r="V170" i="1"/>
  <c r="U170" i="1"/>
  <c r="V162" i="1"/>
  <c r="U162" i="1"/>
  <c r="V154" i="1"/>
  <c r="U154" i="1"/>
  <c r="V146" i="1"/>
  <c r="U146" i="1"/>
  <c r="V130" i="1"/>
  <c r="U130" i="1"/>
  <c r="V122" i="1"/>
  <c r="U122" i="1"/>
  <c r="V114" i="1"/>
  <c r="U114" i="1"/>
  <c r="V106" i="1"/>
  <c r="U106" i="1"/>
  <c r="V98" i="1"/>
  <c r="U98" i="1"/>
  <c r="V90" i="1"/>
  <c r="U90" i="1"/>
  <c r="V82" i="1"/>
  <c r="U82" i="1"/>
  <c r="V74" i="1"/>
  <c r="U74" i="1"/>
  <c r="V66" i="1"/>
  <c r="U66" i="1"/>
  <c r="V58" i="1"/>
  <c r="U58" i="1"/>
  <c r="V50" i="1"/>
  <c r="U50" i="1"/>
  <c r="V42" i="1"/>
  <c r="U42" i="1"/>
  <c r="V34" i="1"/>
  <c r="U34" i="1"/>
  <c r="V26" i="1"/>
  <c r="U26" i="1"/>
  <c r="V18" i="1"/>
  <c r="U18" i="1"/>
  <c r="V10" i="1"/>
  <c r="U10" i="1"/>
  <c r="V564" i="1"/>
  <c r="U564" i="1"/>
  <c r="V226" i="1"/>
  <c r="U226" i="1"/>
  <c r="V1001" i="1"/>
  <c r="U1001" i="1"/>
  <c r="V993" i="1"/>
  <c r="U993" i="1"/>
  <c r="V985" i="1"/>
  <c r="U985" i="1"/>
  <c r="V977" i="1"/>
  <c r="U977" i="1"/>
  <c r="V969" i="1"/>
  <c r="U969" i="1"/>
  <c r="V961" i="1"/>
  <c r="U961" i="1"/>
  <c r="V953" i="1"/>
  <c r="U953" i="1"/>
  <c r="V945" i="1"/>
  <c r="U945" i="1"/>
  <c r="V937" i="1"/>
  <c r="U937" i="1"/>
  <c r="V929" i="1"/>
  <c r="U929" i="1"/>
  <c r="V921" i="1"/>
  <c r="U921" i="1"/>
  <c r="V913" i="1"/>
  <c r="U913" i="1"/>
  <c r="V905" i="1"/>
  <c r="U905" i="1"/>
  <c r="V897" i="1"/>
  <c r="U897" i="1"/>
  <c r="V889" i="1"/>
  <c r="U889" i="1"/>
  <c r="V881" i="1"/>
  <c r="U881" i="1"/>
  <c r="V873" i="1"/>
  <c r="U873" i="1"/>
  <c r="V865" i="1"/>
  <c r="U865" i="1"/>
  <c r="V857" i="1"/>
  <c r="U857" i="1"/>
  <c r="V849" i="1"/>
  <c r="U849" i="1"/>
  <c r="V841" i="1"/>
  <c r="U841" i="1"/>
  <c r="V833" i="1"/>
  <c r="U833" i="1"/>
  <c r="V825" i="1"/>
  <c r="U825" i="1"/>
  <c r="V817" i="1"/>
  <c r="U817" i="1"/>
  <c r="V809" i="1"/>
  <c r="U809" i="1"/>
  <c r="V801" i="1"/>
  <c r="U801" i="1"/>
  <c r="V793" i="1"/>
  <c r="U793" i="1"/>
  <c r="V785" i="1"/>
  <c r="U785" i="1"/>
  <c r="V777" i="1"/>
  <c r="U777" i="1"/>
  <c r="V769" i="1"/>
  <c r="U769" i="1"/>
  <c r="V761" i="1"/>
  <c r="U761" i="1"/>
  <c r="V753" i="1"/>
  <c r="U753" i="1"/>
  <c r="V745" i="1"/>
  <c r="U745" i="1"/>
  <c r="V737" i="1"/>
  <c r="U737" i="1"/>
  <c r="V729" i="1"/>
  <c r="U729" i="1"/>
  <c r="V721" i="1"/>
  <c r="U721" i="1"/>
  <c r="V713" i="1"/>
  <c r="U713" i="1"/>
  <c r="V705" i="1"/>
  <c r="U705" i="1"/>
  <c r="V697" i="1"/>
  <c r="U697" i="1"/>
  <c r="V689" i="1"/>
  <c r="U689" i="1"/>
  <c r="V681" i="1"/>
  <c r="U681" i="1"/>
  <c r="V673" i="1"/>
  <c r="U673" i="1"/>
  <c r="V665" i="1"/>
  <c r="U665" i="1"/>
  <c r="V657" i="1"/>
  <c r="U657" i="1"/>
  <c r="V649" i="1"/>
  <c r="U649" i="1"/>
  <c r="V641" i="1"/>
  <c r="U641" i="1"/>
  <c r="V633" i="1"/>
  <c r="U633" i="1"/>
  <c r="V625" i="1"/>
  <c r="U625" i="1"/>
  <c r="V617" i="1"/>
  <c r="U617" i="1"/>
  <c r="V609" i="1"/>
  <c r="U609" i="1"/>
  <c r="V601" i="1"/>
  <c r="U601" i="1"/>
  <c r="V593" i="1"/>
  <c r="U593" i="1"/>
  <c r="V585" i="1"/>
  <c r="U585" i="1"/>
  <c r="V577" i="1"/>
  <c r="U577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13" i="1"/>
  <c r="U513" i="1"/>
  <c r="V505" i="1"/>
  <c r="U505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297" i="1"/>
  <c r="U297" i="1"/>
  <c r="V289" i="1"/>
  <c r="U289" i="1"/>
  <c r="V281" i="1"/>
  <c r="U281" i="1"/>
  <c r="V273" i="1"/>
  <c r="U273" i="1"/>
  <c r="V265" i="1"/>
  <c r="U265" i="1"/>
  <c r="V257" i="1"/>
  <c r="U257" i="1"/>
  <c r="V249" i="1"/>
  <c r="U249" i="1"/>
  <c r="V241" i="1"/>
  <c r="U241" i="1"/>
  <c r="V233" i="1"/>
  <c r="U233" i="1"/>
  <c r="V225" i="1"/>
  <c r="U225" i="1"/>
  <c r="V217" i="1"/>
  <c r="U217" i="1"/>
  <c r="V209" i="1"/>
  <c r="U209" i="1"/>
  <c r="V201" i="1"/>
  <c r="U201" i="1"/>
  <c r="V193" i="1"/>
  <c r="U193" i="1"/>
  <c r="V185" i="1"/>
  <c r="U185" i="1"/>
  <c r="V177" i="1"/>
  <c r="U177" i="1"/>
  <c r="V169" i="1"/>
  <c r="U169" i="1"/>
  <c r="V161" i="1"/>
  <c r="U161" i="1"/>
  <c r="V153" i="1"/>
  <c r="U153" i="1"/>
  <c r="V145" i="1"/>
  <c r="U145" i="1"/>
  <c r="V137" i="1"/>
  <c r="U137" i="1"/>
  <c r="V129" i="1"/>
  <c r="U129" i="1"/>
  <c r="V121" i="1"/>
  <c r="U121" i="1"/>
  <c r="V113" i="1"/>
  <c r="U113" i="1"/>
  <c r="V105" i="1"/>
  <c r="U105" i="1"/>
  <c r="V97" i="1"/>
  <c r="U97" i="1"/>
  <c r="V89" i="1"/>
  <c r="U89" i="1"/>
  <c r="V81" i="1"/>
  <c r="U81" i="1"/>
  <c r="V73" i="1"/>
  <c r="U73" i="1"/>
  <c r="V65" i="1"/>
  <c r="U65" i="1"/>
  <c r="V57" i="1"/>
  <c r="U57" i="1"/>
  <c r="V49" i="1"/>
  <c r="U49" i="1"/>
  <c r="V41" i="1"/>
  <c r="U41" i="1"/>
  <c r="V33" i="1"/>
  <c r="U33" i="1"/>
  <c r="V25" i="1"/>
  <c r="U25" i="1"/>
  <c r="V17" i="1"/>
  <c r="U17" i="1"/>
  <c r="V9" i="1"/>
  <c r="U9" i="1"/>
  <c r="V260" i="1"/>
  <c r="U260" i="1"/>
  <c r="V442" i="1"/>
  <c r="U442" i="1"/>
  <c r="V1000" i="1"/>
  <c r="U1000" i="1"/>
  <c r="V992" i="1"/>
  <c r="U992" i="1"/>
  <c r="V984" i="1"/>
  <c r="U984" i="1"/>
  <c r="V976" i="1"/>
  <c r="U976" i="1"/>
  <c r="V968" i="1"/>
  <c r="U968" i="1"/>
  <c r="V960" i="1"/>
  <c r="U960" i="1"/>
  <c r="V952" i="1"/>
  <c r="U952" i="1"/>
  <c r="V944" i="1"/>
  <c r="U944" i="1"/>
  <c r="V936" i="1"/>
  <c r="U936" i="1"/>
  <c r="V928" i="1"/>
  <c r="U928" i="1"/>
  <c r="V920" i="1"/>
  <c r="U920" i="1"/>
  <c r="V912" i="1"/>
  <c r="U912" i="1"/>
  <c r="V904" i="1"/>
  <c r="U904" i="1"/>
  <c r="V896" i="1"/>
  <c r="U896" i="1"/>
  <c r="V888" i="1"/>
  <c r="U888" i="1"/>
  <c r="V880" i="1"/>
  <c r="U880" i="1"/>
  <c r="V872" i="1"/>
  <c r="U872" i="1"/>
  <c r="V864" i="1"/>
  <c r="U864" i="1"/>
  <c r="V856" i="1"/>
  <c r="U856" i="1"/>
  <c r="V848" i="1"/>
  <c r="U848" i="1"/>
  <c r="V840" i="1"/>
  <c r="U840" i="1"/>
  <c r="V832" i="1"/>
  <c r="U832" i="1"/>
  <c r="V824" i="1"/>
  <c r="U824" i="1"/>
  <c r="V816" i="1"/>
  <c r="U816" i="1"/>
  <c r="V808" i="1"/>
  <c r="U808" i="1"/>
  <c r="V800" i="1"/>
  <c r="U800" i="1"/>
  <c r="V792" i="1"/>
  <c r="U792" i="1"/>
  <c r="V784" i="1"/>
  <c r="U784" i="1"/>
  <c r="V776" i="1"/>
  <c r="U776" i="1"/>
  <c r="V768" i="1"/>
  <c r="U768" i="1"/>
  <c r="V760" i="1"/>
  <c r="U760" i="1"/>
  <c r="V752" i="1"/>
  <c r="U752" i="1"/>
  <c r="V744" i="1"/>
  <c r="U744" i="1"/>
  <c r="V736" i="1"/>
  <c r="U736" i="1"/>
  <c r="V728" i="1"/>
  <c r="U728" i="1"/>
  <c r="V720" i="1"/>
  <c r="U720" i="1"/>
  <c r="V712" i="1"/>
  <c r="U712" i="1"/>
  <c r="V704" i="1"/>
  <c r="U704" i="1"/>
  <c r="V696" i="1"/>
  <c r="U696" i="1"/>
  <c r="V688" i="1"/>
  <c r="U688" i="1"/>
  <c r="V680" i="1"/>
  <c r="U680" i="1"/>
  <c r="V672" i="1"/>
  <c r="U672" i="1"/>
  <c r="V664" i="1"/>
  <c r="U664" i="1"/>
  <c r="V656" i="1"/>
  <c r="U656" i="1"/>
  <c r="V648" i="1"/>
  <c r="U648" i="1"/>
  <c r="V640" i="1"/>
  <c r="U640" i="1"/>
  <c r="V632" i="1"/>
  <c r="U632" i="1"/>
  <c r="V624" i="1"/>
  <c r="U624" i="1"/>
  <c r="V616" i="1"/>
  <c r="U616" i="1"/>
  <c r="V608" i="1"/>
  <c r="U608" i="1"/>
  <c r="V600" i="1"/>
  <c r="U600" i="1"/>
  <c r="V592" i="1"/>
  <c r="U592" i="1"/>
  <c r="V584" i="1"/>
  <c r="U584" i="1"/>
  <c r="V576" i="1"/>
  <c r="U576" i="1"/>
  <c r="V568" i="1"/>
  <c r="U568" i="1"/>
  <c r="V560" i="1"/>
  <c r="U560" i="1"/>
  <c r="V552" i="1"/>
  <c r="U552" i="1"/>
  <c r="V544" i="1"/>
  <c r="U544" i="1"/>
  <c r="V536" i="1"/>
  <c r="U536" i="1"/>
  <c r="V528" i="1"/>
  <c r="U528" i="1"/>
  <c r="V520" i="1"/>
  <c r="U520" i="1"/>
  <c r="V512" i="1"/>
  <c r="U512" i="1"/>
  <c r="V504" i="1"/>
  <c r="U504" i="1"/>
  <c r="V496" i="1"/>
  <c r="U496" i="1"/>
  <c r="V488" i="1"/>
  <c r="U488" i="1"/>
  <c r="V480" i="1"/>
  <c r="U480" i="1"/>
  <c r="V472" i="1"/>
  <c r="U472" i="1"/>
  <c r="V464" i="1"/>
  <c r="U464" i="1"/>
  <c r="V456" i="1"/>
  <c r="U456" i="1"/>
  <c r="V448" i="1"/>
  <c r="U448" i="1"/>
  <c r="V440" i="1"/>
  <c r="U440" i="1"/>
  <c r="V432" i="1"/>
  <c r="U432" i="1"/>
  <c r="V424" i="1"/>
  <c r="U424" i="1"/>
  <c r="V416" i="1"/>
  <c r="U416" i="1"/>
  <c r="V408" i="1"/>
  <c r="U408" i="1"/>
  <c r="V400" i="1"/>
  <c r="U400" i="1"/>
  <c r="V392" i="1"/>
  <c r="U392" i="1"/>
  <c r="V384" i="1"/>
  <c r="U384" i="1"/>
  <c r="V376" i="1"/>
  <c r="U376" i="1"/>
  <c r="V368" i="1"/>
  <c r="U368" i="1"/>
  <c r="V360" i="1"/>
  <c r="U360" i="1"/>
  <c r="V352" i="1"/>
  <c r="U352" i="1"/>
  <c r="V344" i="1"/>
  <c r="U344" i="1"/>
  <c r="V336" i="1"/>
  <c r="U336" i="1"/>
  <c r="V328" i="1"/>
  <c r="U328" i="1"/>
  <c r="V320" i="1"/>
  <c r="U320" i="1"/>
  <c r="V312" i="1"/>
  <c r="U312" i="1"/>
  <c r="V304" i="1"/>
  <c r="U304" i="1"/>
  <c r="V296" i="1"/>
  <c r="U296" i="1"/>
  <c r="V288" i="1"/>
  <c r="U288" i="1"/>
  <c r="V280" i="1"/>
  <c r="U280" i="1"/>
  <c r="V272" i="1"/>
  <c r="U272" i="1"/>
  <c r="V264" i="1"/>
  <c r="U264" i="1"/>
  <c r="V256" i="1"/>
  <c r="U256" i="1"/>
  <c r="V248" i="1"/>
  <c r="U248" i="1"/>
  <c r="V240" i="1"/>
  <c r="U240" i="1"/>
  <c r="V232" i="1"/>
  <c r="U232" i="1"/>
  <c r="V224" i="1"/>
  <c r="U224" i="1"/>
  <c r="V216" i="1"/>
  <c r="U216" i="1"/>
  <c r="V208" i="1"/>
  <c r="U208" i="1"/>
  <c r="V200" i="1"/>
  <c r="U200" i="1"/>
  <c r="V192" i="1"/>
  <c r="U192" i="1"/>
  <c r="V184" i="1"/>
  <c r="U184" i="1"/>
  <c r="V176" i="1"/>
  <c r="U176" i="1"/>
  <c r="V168" i="1"/>
  <c r="U168" i="1"/>
  <c r="V160" i="1"/>
  <c r="U160" i="1"/>
  <c r="V152" i="1"/>
  <c r="U152" i="1"/>
  <c r="V144" i="1"/>
  <c r="U144" i="1"/>
  <c r="V136" i="1"/>
  <c r="U136" i="1"/>
  <c r="V128" i="1"/>
  <c r="U128" i="1"/>
  <c r="V120" i="1"/>
  <c r="U120" i="1"/>
  <c r="V112" i="1"/>
  <c r="U112" i="1"/>
  <c r="V104" i="1"/>
  <c r="U104" i="1"/>
  <c r="V96" i="1"/>
  <c r="U96" i="1"/>
  <c r="V88" i="1"/>
  <c r="U88" i="1"/>
  <c r="V80" i="1"/>
  <c r="U80" i="1"/>
  <c r="V72" i="1"/>
  <c r="U72" i="1"/>
  <c r="V64" i="1"/>
  <c r="U64" i="1"/>
  <c r="V56" i="1"/>
  <c r="U56" i="1"/>
  <c r="V48" i="1"/>
  <c r="U48" i="1"/>
  <c r="V40" i="1"/>
  <c r="U40" i="1"/>
  <c r="V32" i="1"/>
  <c r="U32" i="1"/>
  <c r="V24" i="1"/>
  <c r="U24" i="1"/>
  <c r="V16" i="1"/>
  <c r="U16" i="1"/>
  <c r="V8" i="1"/>
  <c r="U8" i="1"/>
  <c r="V138" i="1"/>
  <c r="U138" i="1"/>
  <c r="V999" i="1"/>
  <c r="U999" i="1"/>
  <c r="V991" i="1"/>
  <c r="U991" i="1"/>
  <c r="V983" i="1"/>
  <c r="U983" i="1"/>
  <c r="V975" i="1"/>
  <c r="U975" i="1"/>
  <c r="V967" i="1"/>
  <c r="U967" i="1"/>
  <c r="V959" i="1"/>
  <c r="U959" i="1"/>
  <c r="V951" i="1"/>
  <c r="U951" i="1"/>
  <c r="V943" i="1"/>
  <c r="U943" i="1"/>
  <c r="V935" i="1"/>
  <c r="U935" i="1"/>
  <c r="V927" i="1"/>
  <c r="U927" i="1"/>
  <c r="V919" i="1"/>
  <c r="U919" i="1"/>
  <c r="V911" i="1"/>
  <c r="U911" i="1"/>
  <c r="V903" i="1"/>
  <c r="U903" i="1"/>
  <c r="V895" i="1"/>
  <c r="U895" i="1"/>
  <c r="V887" i="1"/>
  <c r="U887" i="1"/>
  <c r="V879" i="1"/>
  <c r="U879" i="1"/>
  <c r="V871" i="1"/>
  <c r="U871" i="1"/>
  <c r="V863" i="1"/>
  <c r="U863" i="1"/>
  <c r="V855" i="1"/>
  <c r="U855" i="1"/>
  <c r="V847" i="1"/>
  <c r="U847" i="1"/>
  <c r="V839" i="1"/>
  <c r="U839" i="1"/>
  <c r="V831" i="1"/>
  <c r="U831" i="1"/>
  <c r="V823" i="1"/>
  <c r="U823" i="1"/>
  <c r="V815" i="1"/>
  <c r="U815" i="1"/>
  <c r="V807" i="1"/>
  <c r="U807" i="1"/>
  <c r="V799" i="1"/>
  <c r="U799" i="1"/>
  <c r="V791" i="1"/>
  <c r="U791" i="1"/>
  <c r="V783" i="1"/>
  <c r="U783" i="1"/>
  <c r="V775" i="1"/>
  <c r="U775" i="1"/>
  <c r="V767" i="1"/>
  <c r="U767" i="1"/>
  <c r="V759" i="1"/>
  <c r="U759" i="1"/>
  <c r="V751" i="1"/>
  <c r="U751" i="1"/>
  <c r="V743" i="1"/>
  <c r="U743" i="1"/>
  <c r="V735" i="1"/>
  <c r="U735" i="1"/>
  <c r="V727" i="1"/>
  <c r="U727" i="1"/>
  <c r="V719" i="1"/>
  <c r="U719" i="1"/>
  <c r="V711" i="1"/>
  <c r="U711" i="1"/>
  <c r="V703" i="1"/>
  <c r="U703" i="1"/>
  <c r="V695" i="1"/>
  <c r="U695" i="1"/>
  <c r="V687" i="1"/>
  <c r="U687" i="1"/>
  <c r="V679" i="1"/>
  <c r="U679" i="1"/>
  <c r="V671" i="1"/>
  <c r="U671" i="1"/>
  <c r="V663" i="1"/>
  <c r="U663" i="1"/>
  <c r="V655" i="1"/>
  <c r="U655" i="1"/>
  <c r="V647" i="1"/>
  <c r="U647" i="1"/>
  <c r="V639" i="1"/>
  <c r="U639" i="1"/>
  <c r="V631" i="1"/>
  <c r="U631" i="1"/>
  <c r="V623" i="1"/>
  <c r="U623" i="1"/>
  <c r="V615" i="1"/>
  <c r="U615" i="1"/>
  <c r="V607" i="1"/>
  <c r="U607" i="1"/>
  <c r="V599" i="1"/>
  <c r="U599" i="1"/>
  <c r="V591" i="1"/>
  <c r="U591" i="1"/>
  <c r="V583" i="1"/>
  <c r="U583" i="1"/>
  <c r="V575" i="1"/>
  <c r="U575" i="1"/>
  <c r="V567" i="1"/>
  <c r="U567" i="1"/>
  <c r="V559" i="1"/>
  <c r="U559" i="1"/>
  <c r="V551" i="1"/>
  <c r="U551" i="1"/>
  <c r="V543" i="1"/>
  <c r="U543" i="1"/>
  <c r="V535" i="1"/>
  <c r="U535" i="1"/>
  <c r="V527" i="1"/>
  <c r="U527" i="1"/>
  <c r="V519" i="1"/>
  <c r="U519" i="1"/>
  <c r="V511" i="1"/>
  <c r="U511" i="1"/>
  <c r="V503" i="1"/>
  <c r="U503" i="1"/>
  <c r="V495" i="1"/>
  <c r="U495" i="1"/>
  <c r="V487" i="1"/>
  <c r="U487" i="1"/>
  <c r="V479" i="1"/>
  <c r="U479" i="1"/>
  <c r="V471" i="1"/>
  <c r="U471" i="1"/>
  <c r="V463" i="1"/>
  <c r="U463" i="1"/>
  <c r="V455" i="1"/>
  <c r="U455" i="1"/>
  <c r="V447" i="1"/>
  <c r="U447" i="1"/>
  <c r="V439" i="1"/>
  <c r="U439" i="1"/>
  <c r="V431" i="1"/>
  <c r="U431" i="1"/>
  <c r="V423" i="1"/>
  <c r="U423" i="1"/>
  <c r="V415" i="1"/>
  <c r="U415" i="1"/>
  <c r="V407" i="1"/>
  <c r="U407" i="1"/>
  <c r="V399" i="1"/>
  <c r="U399" i="1"/>
  <c r="V391" i="1"/>
  <c r="U391" i="1"/>
  <c r="V383" i="1"/>
  <c r="U383" i="1"/>
  <c r="V375" i="1"/>
  <c r="U375" i="1"/>
  <c r="V367" i="1"/>
  <c r="U367" i="1"/>
  <c r="V359" i="1"/>
  <c r="U359" i="1"/>
  <c r="V351" i="1"/>
  <c r="U351" i="1"/>
  <c r="V343" i="1"/>
  <c r="U343" i="1"/>
  <c r="V335" i="1"/>
  <c r="U335" i="1"/>
  <c r="V327" i="1"/>
  <c r="U327" i="1"/>
  <c r="V319" i="1"/>
  <c r="U319" i="1"/>
  <c r="V311" i="1"/>
  <c r="U311" i="1"/>
  <c r="V303" i="1"/>
  <c r="U303" i="1"/>
  <c r="V295" i="1"/>
  <c r="U295" i="1"/>
  <c r="V287" i="1"/>
  <c r="U287" i="1"/>
  <c r="V279" i="1"/>
  <c r="U279" i="1"/>
  <c r="V271" i="1"/>
  <c r="U271" i="1"/>
  <c r="V263" i="1"/>
  <c r="U263" i="1"/>
  <c r="V255" i="1"/>
  <c r="U255" i="1"/>
  <c r="V247" i="1"/>
  <c r="U247" i="1"/>
  <c r="V239" i="1"/>
  <c r="U239" i="1"/>
  <c r="V231" i="1"/>
  <c r="U231" i="1"/>
  <c r="V223" i="1"/>
  <c r="U223" i="1"/>
  <c r="V215" i="1"/>
  <c r="U215" i="1"/>
  <c r="V207" i="1"/>
  <c r="U207" i="1"/>
  <c r="V199" i="1"/>
  <c r="U199" i="1"/>
  <c r="V191" i="1"/>
  <c r="U191" i="1"/>
  <c r="V183" i="1"/>
  <c r="U183" i="1"/>
  <c r="V175" i="1"/>
  <c r="U175" i="1"/>
  <c r="V167" i="1"/>
  <c r="U167" i="1"/>
  <c r="V159" i="1"/>
  <c r="U159" i="1"/>
  <c r="V151" i="1"/>
  <c r="U151" i="1"/>
  <c r="V143" i="1"/>
  <c r="U143" i="1"/>
  <c r="V135" i="1"/>
  <c r="U135" i="1"/>
  <c r="V127" i="1"/>
  <c r="U127" i="1"/>
  <c r="V119" i="1"/>
  <c r="U119" i="1"/>
  <c r="V111" i="1"/>
  <c r="U111" i="1"/>
  <c r="V103" i="1"/>
  <c r="U103" i="1"/>
  <c r="V95" i="1"/>
  <c r="U95" i="1"/>
  <c r="V87" i="1"/>
  <c r="U87" i="1"/>
  <c r="V79" i="1"/>
  <c r="U79" i="1"/>
  <c r="V71" i="1"/>
  <c r="U71" i="1"/>
  <c r="V63" i="1"/>
  <c r="U63" i="1"/>
  <c r="V55" i="1"/>
  <c r="U55" i="1"/>
  <c r="V47" i="1"/>
  <c r="U47" i="1"/>
  <c r="V39" i="1"/>
  <c r="U39" i="1"/>
  <c r="V31" i="1"/>
  <c r="U31" i="1"/>
  <c r="V23" i="1"/>
  <c r="U23" i="1"/>
  <c r="V15" i="1"/>
  <c r="U15" i="1"/>
  <c r="V7" i="1"/>
  <c r="U7" i="1"/>
</calcChain>
</file>

<file path=xl/sharedStrings.xml><?xml version="1.0" encoding="utf-8"?>
<sst xmlns="http://schemas.openxmlformats.org/spreadsheetml/2006/main" count="6994" uniqueCount="2143">
  <si>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</si>
  <si>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</si>
  <si>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</si>
  <si>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</si>
  <si>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</si>
  <si>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</si>
  <si>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</si>
  <si>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</si>
  <si>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</si>
  <si>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</si>
  <si>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</si>
  <si>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</si>
  <si>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</si>
  <si>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</si>
  <si>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</si>
  <si>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</si>
  <si>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</si>
  <si>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</si>
  <si>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</si>
  <si>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</si>
  <si>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</si>
  <si>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</si>
  <si>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</si>
  <si>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</si>
  <si>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</si>
  <si>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</si>
  <si>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</si>
  <si>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</si>
  <si>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</si>
  <si>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</si>
  <si>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</si>
  <si>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</si>
  <si>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</si>
  <si>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</si>
  <si>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</si>
  <si>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</si>
  <si>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</si>
  <si>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</si>
  <si>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</si>
  <si>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</si>
  <si>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</si>
  <si>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</si>
  <si>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</si>
  <si>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</si>
  <si>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</si>
  <si>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</si>
  <si>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</si>
  <si>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</si>
  <si>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</si>
  <si>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</si>
  <si>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</si>
  <si>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</si>
  <si>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</si>
  <si>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</si>
  <si>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</si>
  <si>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</si>
  <si>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</si>
  <si>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</si>
  <si>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</si>
  <si>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</si>
  <si>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</si>
  <si>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</si>
  <si>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</si>
  <si>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</si>
  <si>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</si>
  <si>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</si>
  <si>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</si>
  <si>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</si>
  <si>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</si>
  <si>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</si>
  <si>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</si>
  <si>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</si>
  <si>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</si>
  <si>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</si>
  <si>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</si>
  <si>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</si>
  <si>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</si>
  <si>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</si>
  <si>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</si>
  <si>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</si>
  <si>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</si>
  <si>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</si>
  <si>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</si>
  <si>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</si>
  <si>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</si>
  <si>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</si>
  <si>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</si>
  <si>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</si>
  <si>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</si>
  <si>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</si>
  <si>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</si>
  <si>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</si>
  <si>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</si>
  <si>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</si>
  <si>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</si>
  <si>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</si>
  <si>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</si>
  <si>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</si>
  <si>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</si>
  <si>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</si>
  <si>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</si>
  <si>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</si>
  <si>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</si>
  <si>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</si>
  <si>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</si>
  <si>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</si>
  <si>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</si>
  <si>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</si>
  <si>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</si>
  <si>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</si>
  <si>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</si>
  <si>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</si>
  <si>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</si>
  <si>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</si>
  <si>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</si>
  <si>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</si>
  <si>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</si>
  <si>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</si>
  <si>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</si>
  <si>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</si>
  <si>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</si>
  <si>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</si>
  <si>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</si>
  <si>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</si>
  <si>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</si>
  <si>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</si>
  <si>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</si>
  <si>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</si>
  <si>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</si>
  <si>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</si>
  <si>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</si>
  <si>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</si>
  <si>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</si>
  <si>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</si>
  <si>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</si>
  <si>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</si>
  <si>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</si>
  <si>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</si>
  <si>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</si>
  <si>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</si>
  <si>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</si>
  <si>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</si>
  <si>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</si>
  <si>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</si>
  <si>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</si>
  <si>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</si>
  <si>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</si>
  <si>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</si>
  <si>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</si>
  <si>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</si>
  <si>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</si>
  <si>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</si>
  <si>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</si>
  <si>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</si>
  <si>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</si>
  <si>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</si>
  <si>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</si>
  <si>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</si>
  <si>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</si>
  <si>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</si>
  <si>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</si>
  <si>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</si>
  <si>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</si>
  <si>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</si>
  <si>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</si>
  <si>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</si>
  <si>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</si>
  <si>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</si>
  <si>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</si>
  <si>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</si>
  <si>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</si>
  <si>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</si>
  <si>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</si>
  <si>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</si>
  <si>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</si>
  <si>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</si>
  <si>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</si>
  <si>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</si>
  <si>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</si>
  <si>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</si>
  <si>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</si>
  <si>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</si>
  <si>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</si>
  <si>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</si>
  <si>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</si>
  <si>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</si>
  <si>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</si>
  <si>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</si>
  <si>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</si>
  <si>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</si>
  <si>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</si>
  <si>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</si>
  <si>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</si>
  <si>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</si>
  <si>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</si>
  <si>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</si>
  <si>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</si>
  <si>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</si>
  <si>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</si>
  <si>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</si>
  <si>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</si>
  <si>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</si>
  <si>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</si>
  <si>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</si>
  <si>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</si>
  <si>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</si>
  <si>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</si>
  <si>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</si>
  <si>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</si>
  <si>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</si>
  <si>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</si>
  <si>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</si>
  <si>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</si>
  <si>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</si>
  <si>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</si>
  <si>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</si>
  <si>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</si>
  <si>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</si>
  <si>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</si>
  <si>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</si>
  <si>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</si>
  <si>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</si>
  <si>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</si>
  <si>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</si>
  <si>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</si>
  <si>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</si>
  <si>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</si>
  <si>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</si>
  <si>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</si>
  <si>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</si>
  <si>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</si>
  <si>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</si>
  <si>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</si>
  <si>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</si>
  <si>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</si>
  <si>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</si>
  <si>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</si>
  <si>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</si>
  <si>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</si>
  <si>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</si>
  <si>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</si>
  <si>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</si>
  <si>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</si>
  <si>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</si>
  <si>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</si>
  <si>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</si>
  <si>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</si>
  <si>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</si>
  <si>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</si>
  <si>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</si>
  <si>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</si>
  <si>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</si>
  <si>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</si>
  <si>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</si>
  <si>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</si>
  <si>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</si>
  <si>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</si>
  <si>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</si>
  <si>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</si>
  <si>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</si>
  <si>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</si>
  <si>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</si>
  <si>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</si>
  <si>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</si>
  <si>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</si>
  <si>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</si>
  <si>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</si>
  <si>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</si>
  <si>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</si>
  <si>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</si>
  <si>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</si>
  <si>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</si>
  <si>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</si>
  <si>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</si>
  <si>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</si>
  <si>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</si>
  <si>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</si>
  <si>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</si>
  <si>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</si>
  <si>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</si>
  <si>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</si>
  <si>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</si>
  <si>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</si>
  <si>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</si>
  <si>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</si>
  <si>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</si>
  <si>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</si>
  <si>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</si>
  <si>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</si>
  <si>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</si>
  <si>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</si>
  <si>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</si>
  <si>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</si>
  <si>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</si>
  <si>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</si>
  <si>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</si>
  <si>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</si>
  <si>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</si>
  <si>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</si>
  <si>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</si>
  <si>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</si>
  <si>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</si>
  <si>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</si>
  <si>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</si>
  <si>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</si>
  <si>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</si>
  <si>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</si>
  <si>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</si>
  <si>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</si>
  <si>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</si>
  <si>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</si>
  <si>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</si>
  <si>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</si>
  <si>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</si>
  <si>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</si>
  <si>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</si>
  <si>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</si>
  <si>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</si>
  <si>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</si>
  <si>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</si>
  <si>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</si>
  <si>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</si>
  <si>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</si>
  <si>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</si>
  <si>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</si>
  <si>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</si>
  <si>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</si>
  <si>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</si>
  <si>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</si>
  <si>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</si>
  <si>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</si>
  <si>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</si>
  <si>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</si>
  <si>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</si>
  <si>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</si>
  <si>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</si>
  <si>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</si>
  <si>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</si>
  <si>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</si>
  <si>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</si>
  <si>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</si>
  <si>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</si>
  <si>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</si>
  <si>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</si>
  <si>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</si>
  <si>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</si>
  <si>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</si>
  <si>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</si>
  <si>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</si>
  <si>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</si>
  <si>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</si>
  <si>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</si>
  <si>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</si>
  <si>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</si>
  <si>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</si>
  <si>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</si>
  <si>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</si>
  <si>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</si>
  <si>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</si>
  <si>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</si>
  <si>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</si>
  <si>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</si>
  <si>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</si>
  <si>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</si>
  <si>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</si>
  <si>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</si>
  <si>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</si>
  <si>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</si>
  <si>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</si>
  <si>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</si>
  <si>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</si>
  <si>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</si>
  <si>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</si>
  <si>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</si>
  <si>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</si>
  <si>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</si>
  <si>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</si>
  <si>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</si>
  <si>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</si>
  <si>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</si>
  <si>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</si>
  <si>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</si>
  <si>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</si>
  <si>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</si>
  <si>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</si>
  <si>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</si>
  <si>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</si>
  <si>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</si>
  <si>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</si>
  <si>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</si>
  <si>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</si>
  <si>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</si>
  <si>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</si>
  <si>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</si>
  <si>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</si>
  <si>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</si>
  <si>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</si>
  <si>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</si>
  <si>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</si>
  <si>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</si>
  <si>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</si>
  <si>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</si>
  <si>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</si>
  <si>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</si>
  <si>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</si>
  <si>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</si>
  <si>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</si>
  <si>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</si>
  <si>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</si>
  <si>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</si>
  <si>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</si>
  <si>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</si>
  <si>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</si>
  <si>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</si>
  <si>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</si>
  <si>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</si>
  <si>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</si>
  <si>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</si>
  <si>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</si>
  <si>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</si>
  <si>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</si>
  <si>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</si>
  <si>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</si>
  <si>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</si>
  <si>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</si>
  <si>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</si>
  <si>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</si>
  <si>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</si>
  <si>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</si>
  <si>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</si>
  <si>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</si>
  <si>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</si>
  <si>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</si>
  <si>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</si>
  <si>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</si>
  <si>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</si>
  <si>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</si>
  <si>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</si>
  <si>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</si>
  <si>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</si>
  <si>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</si>
  <si>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</si>
  <si>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</si>
  <si>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</si>
  <si>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</si>
  <si>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</si>
  <si>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</si>
  <si>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</si>
  <si>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</si>
  <si>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</si>
  <si>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</si>
  <si>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</si>
  <si>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</si>
  <si>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</si>
  <si>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</si>
  <si>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</si>
  <si>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</si>
  <si>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</si>
  <si>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</si>
  <si>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</si>
  <si>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</si>
  <si>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</si>
  <si>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</si>
  <si>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</si>
  <si>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</si>
  <si>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</si>
  <si>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</si>
  <si>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</si>
  <si>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</si>
  <si>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</si>
  <si>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</si>
  <si>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</si>
  <si>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</si>
  <si>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</si>
  <si>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</si>
  <si>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</si>
  <si>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</si>
  <si>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</si>
  <si>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</si>
  <si>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</si>
  <si>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</si>
  <si>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</si>
  <si>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</si>
  <si>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</si>
  <si>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</si>
  <si>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</si>
  <si>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</si>
  <si>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</si>
  <si>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</si>
  <si>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</si>
  <si>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</si>
  <si>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</si>
  <si>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</si>
  <si>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</si>
  <si>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</si>
  <si>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</si>
  <si>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</si>
  <si>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</si>
  <si>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</si>
  <si>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</si>
  <si>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</si>
  <si>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</si>
  <si>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</si>
  <si>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</si>
  <si>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</si>
  <si>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</si>
  <si>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</si>
  <si>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</si>
  <si>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</si>
  <si>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</si>
  <si>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</si>
  <si>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</si>
  <si>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</si>
  <si>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</si>
  <si>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</si>
  <si>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</si>
  <si>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</si>
  <si>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</si>
  <si>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</si>
  <si>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</si>
  <si>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</si>
  <si>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</si>
  <si>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</si>
  <si>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</si>
  <si>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</si>
  <si>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</si>
  <si>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</si>
  <si>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</si>
  <si>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</si>
  <si>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</si>
  <si>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</si>
  <si>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</si>
  <si>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</si>
  <si>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</si>
  <si>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</si>
  <si>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</si>
  <si>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</si>
  <si>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</si>
  <si>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</si>
  <si>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</si>
  <si>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</si>
  <si>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</si>
  <si>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</si>
  <si>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</si>
  <si>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</si>
  <si>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</si>
  <si>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</si>
  <si>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</si>
  <si>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</si>
  <si>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</si>
  <si>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</si>
  <si>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</si>
  <si>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</si>
  <si>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</si>
  <si>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</si>
  <si>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</si>
  <si>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</si>
  <si>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</si>
  <si>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</si>
  <si>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</si>
  <si>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</si>
  <si>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</si>
  <si>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</si>
  <si>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</si>
  <si>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</si>
  <si>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</si>
  <si>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</si>
  <si>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</si>
  <si>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</si>
  <si>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</si>
  <si>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</si>
  <si>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</si>
  <si>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</si>
  <si>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</si>
  <si>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</si>
  <si>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</si>
  <si>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</si>
  <si>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</si>
  <si>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</si>
  <si>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</si>
  <si>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</si>
  <si>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</si>
  <si>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</si>
  <si>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</si>
  <si>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</si>
  <si>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</si>
  <si>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</si>
  <si>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</si>
  <si>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</si>
  <si>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</si>
  <si>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</si>
  <si>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</si>
  <si>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</si>
  <si>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</si>
  <si>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</si>
  <si>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</si>
  <si>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</si>
  <si>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</si>
  <si>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</si>
  <si>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</si>
  <si>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</si>
  <si>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</si>
  <si>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</si>
  <si>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</si>
  <si>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</si>
  <si>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</si>
  <si>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</si>
  <si>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</si>
  <si>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</si>
  <si>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</si>
  <si>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</si>
  <si>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</si>
  <si>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</si>
  <si>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</si>
  <si>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</si>
  <si>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</si>
  <si>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</si>
  <si>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</si>
  <si>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</si>
  <si>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</si>
  <si>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</si>
  <si>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</si>
  <si>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</si>
  <si>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</si>
  <si>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</si>
  <si>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</si>
  <si>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</si>
  <si>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</si>
  <si>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</si>
  <si>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</si>
  <si>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</si>
  <si>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</si>
  <si>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</si>
  <si>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</si>
  <si>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</si>
  <si>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</si>
  <si>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</si>
  <si>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</si>
  <si>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</si>
  <si>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</si>
  <si>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</si>
  <si>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</si>
  <si>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</si>
  <si>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</si>
  <si>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</si>
  <si>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</si>
  <si>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</si>
  <si>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</si>
  <si>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</si>
  <si>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</si>
  <si>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</si>
  <si>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</si>
  <si>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</si>
  <si>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</si>
  <si>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</si>
  <si>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</si>
  <si>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</si>
  <si>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</si>
  <si>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</si>
  <si>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</si>
  <si>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</si>
  <si>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</si>
  <si>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</si>
  <si>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</si>
  <si>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</si>
  <si>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</si>
  <si>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</si>
  <si>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</si>
  <si>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</si>
  <si>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</si>
  <si>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</si>
  <si>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</si>
  <si>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</si>
  <si>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</si>
  <si>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</si>
  <si>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</si>
  <si>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</si>
  <si>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</si>
  <si>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</si>
  <si>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</si>
  <si>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</si>
  <si>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</si>
  <si>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</si>
  <si>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</si>
  <si>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</si>
  <si>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</si>
  <si>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</si>
  <si>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</si>
  <si>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</si>
  <si>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</si>
  <si>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</si>
  <si>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</si>
  <si>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</si>
  <si>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</si>
  <si>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</si>
  <si>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</si>
  <si>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</si>
  <si>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</si>
  <si>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</si>
  <si>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</si>
  <si>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</si>
  <si>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</si>
  <si>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</si>
  <si>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</si>
  <si>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</si>
  <si>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</si>
  <si>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</si>
  <si>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</si>
  <si>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</si>
  <si>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</si>
  <si>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</si>
  <si>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</si>
  <si>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</si>
  <si>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</si>
  <si>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</si>
  <si>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</si>
  <si>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</si>
  <si>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</si>
  <si>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</si>
  <si>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</si>
  <si>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</si>
  <si>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</si>
  <si>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</si>
  <si>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</si>
  <si>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</si>
  <si>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</si>
  <si>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</si>
  <si>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</si>
  <si>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</si>
  <si>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</si>
  <si>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</si>
  <si>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</si>
  <si>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</si>
  <si>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</si>
  <si>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</si>
  <si>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</si>
  <si>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</si>
  <si>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</si>
  <si>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</si>
  <si>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</si>
  <si>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</si>
  <si>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</si>
  <si>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</si>
  <si>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</si>
  <si>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</si>
  <si>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</si>
  <si>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</si>
  <si>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</si>
  <si>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</si>
  <si>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</si>
  <si>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</si>
  <si>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</si>
  <si>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</si>
  <si>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</si>
  <si>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</si>
  <si>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</si>
  <si>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</si>
  <si>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</si>
  <si>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</si>
  <si>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</si>
  <si>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</si>
  <si>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</si>
  <si>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</si>
  <si>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</si>
  <si>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</si>
  <si>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</si>
  <si>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</si>
  <si>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</si>
  <si>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</si>
  <si>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</si>
  <si>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</si>
  <si>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</si>
  <si>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</si>
  <si>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</si>
  <si>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</si>
  <si>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</si>
  <si>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</si>
  <si>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</si>
  <si>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</si>
  <si>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</si>
  <si>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</si>
  <si>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</si>
  <si>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</si>
  <si>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</si>
  <si>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</si>
  <si>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</si>
  <si>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</si>
  <si>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</si>
  <si>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</si>
  <si>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</si>
  <si>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</si>
  <si>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</si>
  <si>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</si>
  <si>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</si>
  <si>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</si>
  <si>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</si>
  <si>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</si>
  <si>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</si>
  <si>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</si>
  <si>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</si>
  <si>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</si>
  <si>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</si>
  <si>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</si>
  <si>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</si>
  <si>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</si>
  <si>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</si>
  <si>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</si>
  <si>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</si>
  <si>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</si>
  <si>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</si>
  <si>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</si>
  <si>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</si>
  <si>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</si>
  <si>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</si>
  <si>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</si>
  <si>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</si>
  <si>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</si>
  <si>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</si>
  <si>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</si>
  <si>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</si>
  <si>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</si>
  <si>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</si>
  <si>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</si>
  <si>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</si>
  <si>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</si>
  <si>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</si>
  <si>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</si>
  <si>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</si>
  <si>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</si>
  <si>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</si>
  <si>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</si>
  <si>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</si>
  <si>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</si>
  <si>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</si>
  <si>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</si>
  <si>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</si>
  <si>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</si>
  <si>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</si>
  <si>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</si>
  <si>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</si>
  <si>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</si>
  <si>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</si>
  <si>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</si>
  <si>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</si>
  <si>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</si>
  <si>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</si>
  <si>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</si>
  <si>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</si>
  <si>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</si>
  <si>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</si>
  <si>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</si>
  <si>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</si>
  <si>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</si>
  <si>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</si>
  <si>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</si>
  <si>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</si>
  <si>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</si>
  <si>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</si>
  <si>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</si>
  <si>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</si>
  <si>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</si>
  <si>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</si>
  <si>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</si>
  <si>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</si>
  <si>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</si>
  <si>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</si>
  <si>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</si>
  <si>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</si>
  <si>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</si>
  <si>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</si>
  <si>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</si>
  <si>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</si>
  <si>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</si>
  <si>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</si>
  <si>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</si>
  <si>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</si>
  <si>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</si>
  <si>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</si>
  <si>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</si>
  <si>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</si>
  <si>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</si>
  <si>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</si>
  <si>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</si>
  <si>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</si>
  <si>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</si>
  <si>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</si>
  <si>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</si>
  <si>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</si>
  <si>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</si>
  <si>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</si>
  <si>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</si>
  <si>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</si>
  <si>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</si>
  <si>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</si>
  <si>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</si>
  <si>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</si>
  <si>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</si>
  <si>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</si>
  <si>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</si>
  <si>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</si>
  <si>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</si>
  <si>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</si>
  <si>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</si>
  <si>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</si>
  <si>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</si>
  <si>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</si>
  <si>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</si>
  <si>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</si>
  <si>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</si>
  <si>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</si>
  <si>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</si>
  <si>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</si>
  <si>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</si>
  <si>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</si>
  <si>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</si>
  <si>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</si>
  <si>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</si>
  <si>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</si>
  <si>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</si>
  <si>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</si>
  <si>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</si>
  <si>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</si>
  <si>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</si>
  <si>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</si>
  <si>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</si>
  <si>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</si>
  <si>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</si>
  <si>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</si>
  <si>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</si>
  <si>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</si>
  <si>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</si>
  <si>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</si>
  <si>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</si>
  <si>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</si>
  <si>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</si>
  <si>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</si>
  <si>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</si>
  <si>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</si>
  <si>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</si>
  <si>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</si>
  <si>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</si>
  <si>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</si>
  <si>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</si>
  <si>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</si>
  <si>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</si>
  <si>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</si>
  <si>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</si>
  <si>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</si>
  <si>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</si>
  <si>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</si>
  <si>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</si>
  <si>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</si>
  <si>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</si>
  <si>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</si>
  <si>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</si>
  <si>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</si>
  <si>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</si>
  <si>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</si>
  <si>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</si>
  <si>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</si>
  <si>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</si>
  <si>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</si>
  <si>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</si>
  <si>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</si>
  <si>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</si>
  <si>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</si>
  <si>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</si>
  <si>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</si>
  <si>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</si>
  <si>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</si>
  <si>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</si>
  <si>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</si>
  <si>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</si>
  <si>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</si>
  <si>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</si>
  <si>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</si>
  <si>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</si>
  <si>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</si>
  <si>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</si>
  <si>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</si>
  <si>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</si>
  <si>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</si>
  <si>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</si>
  <si>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</si>
  <si>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</si>
  <si>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</si>
  <si>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</si>
  <si>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</si>
  <si>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</si>
  <si>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</si>
  <si>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</si>
  <si>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</si>
  <si>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</si>
  <si>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</si>
  <si>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</si>
  <si>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</si>
  <si>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</si>
  <si>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</si>
  <si>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</si>
  <si>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</si>
  <si>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</si>
  <si>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</si>
  <si>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</si>
  <si>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</si>
  <si>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</si>
  <si>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</si>
  <si>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</si>
  <si>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</si>
  <si>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</si>
  <si>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</si>
  <si>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</si>
  <si>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</si>
  <si>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</si>
  <si>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</si>
  <si>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</si>
  <si>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</si>
  <si>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</si>
  <si>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</si>
  <si>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</si>
  <si>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</si>
  <si>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</si>
  <si>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</si>
  <si>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</si>
  <si>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</si>
  <si>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</si>
  <si>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</si>
  <si>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</si>
  <si>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</si>
  <si>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</si>
  <si>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</si>
  <si>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</si>
  <si>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</si>
  <si>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</si>
  <si>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</si>
  <si>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</si>
  <si>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</si>
  <si>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</si>
  <si>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</si>
  <si>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</si>
  <si>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</si>
  <si>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</si>
  <si>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</si>
  <si>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</si>
  <si>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</si>
  <si>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</si>
  <si>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</si>
  <si>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</si>
  <si>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</si>
  <si>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</si>
  <si>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</si>
  <si>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</si>
  <si>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</si>
  <si>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</si>
  <si>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</si>
  <si>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</si>
  <si>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</si>
  <si>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</si>
  <si>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</si>
  <si>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</si>
  <si>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</si>
  <si>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</si>
  <si>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</si>
  <si>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</si>
  <si>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</si>
  <si>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</si>
  <si>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</si>
  <si>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</si>
  <si>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</si>
  <si>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</si>
  <si>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</si>
  <si>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</si>
  <si>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</si>
  <si>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</si>
  <si>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</si>
  <si>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</si>
  <si>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</si>
  <si>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</si>
  <si>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</si>
  <si>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</si>
  <si>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</si>
  <si>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</si>
  <si>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</si>
  <si>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</si>
  <si>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</si>
  <si>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</si>
  <si>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</si>
  <si>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</si>
  <si>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</si>
  <si>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</si>
  <si>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</si>
  <si>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</si>
  <si>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</si>
  <si>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</si>
  <si>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</si>
  <si>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</si>
  <si>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</si>
  <si>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</si>
  <si>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</si>
  <si>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</si>
  <si>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</si>
  <si>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</si>
  <si>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</si>
  <si>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</si>
  <si>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</si>
  <si>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</si>
  <si>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</si>
  <si>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</si>
  <si>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</si>
  <si>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</si>
  <si>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</si>
  <si>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</si>
  <si>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</si>
  <si>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</si>
  <si>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</si>
  <si>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</si>
  <si>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</si>
  <si>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</si>
  <si>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</si>
  <si>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</si>
  <si>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</si>
  <si>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</si>
  <si>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</si>
  <si>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</si>
  <si>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</si>
  <si>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</si>
  <si>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</si>
  <si>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</si>
  <si>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</si>
  <si>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</si>
  <si>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</si>
  <si>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</si>
  <si>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</si>
  <si>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</si>
  <si>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</si>
  <si>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</si>
  <si>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</si>
  <si>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</si>
  <si>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</si>
  <si>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</si>
  <si>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</si>
  <si>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</si>
  <si>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</si>
  <si>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</si>
  <si>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</si>
  <si>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</si>
  <si>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</si>
  <si>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</si>
  <si>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</si>
  <si>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</si>
  <si>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</si>
  <si>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</si>
  <si>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</si>
  <si>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</si>
  <si>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</si>
  <si>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</si>
  <si>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</si>
  <si>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</si>
  <si>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</si>
  <si>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</si>
  <si>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</si>
  <si>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</si>
  <si>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</si>
  <si>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</si>
  <si>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</si>
  <si>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</si>
  <si>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</si>
  <si>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</si>
  <si>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</si>
  <si>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</si>
  <si>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</si>
  <si>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</si>
  <si>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</si>
  <si>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</si>
  <si>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</si>
  <si>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</si>
  <si>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</si>
  <si>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</si>
  <si>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</si>
  <si>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</si>
  <si>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</si>
  <si>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</si>
  <si>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</si>
  <si>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</si>
  <si>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</si>
  <si>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</si>
  <si>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</si>
  <si>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</si>
  <si>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</si>
  <si>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</si>
  <si>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</si>
  <si>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</si>
  <si>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</si>
  <si>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</si>
  <si>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</si>
  <si>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</si>
  <si>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</si>
  <si>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</si>
  <si>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</si>
  <si>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</si>
  <si>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</si>
  <si>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</si>
  <si>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</si>
  <si>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</si>
  <si>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</si>
  <si>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</si>
  <si>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</si>
  <si>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</si>
  <si>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</si>
  <si>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</si>
  <si>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</si>
  <si>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</si>
  <si>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</si>
  <si>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</si>
  <si>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</si>
  <si>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</si>
  <si>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</si>
  <si>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</si>
  <si>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</si>
  <si>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</si>
  <si>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</si>
  <si>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</si>
  <si>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</si>
  <si>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</si>
  <si>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</si>
  <si>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</si>
  <si>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</si>
  <si>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</si>
  <si>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</si>
  <si>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</si>
  <si>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</si>
  <si>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</si>
  <si>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</si>
  <si>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</si>
  <si>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</si>
  <si>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</si>
  <si>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</si>
  <si>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</si>
  <si>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</si>
  <si>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</si>
  <si>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</si>
  <si>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</si>
  <si>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</si>
  <si>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</si>
  <si>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</si>
  <si>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</si>
  <si>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</si>
  <si>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</si>
  <si>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</si>
  <si>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</si>
  <si>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</si>
  <si>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</si>
  <si>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</si>
  <si>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</si>
  <si>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</si>
  <si>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</si>
  <si>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</si>
  <si>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</si>
  <si>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</si>
  <si>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</si>
  <si>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</si>
  <si>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</si>
  <si>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</si>
  <si>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</si>
  <si>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</si>
  <si>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</si>
  <si>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</si>
  <si>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</si>
  <si>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</si>
  <si>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</si>
  <si>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</si>
  <si>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</si>
  <si>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</si>
  <si>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</si>
  <si>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</si>
  <si>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</si>
  <si>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</si>
  <si>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</si>
  <si>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</si>
  <si>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</si>
  <si>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</si>
  <si>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</si>
  <si>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</si>
  <si>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</si>
  <si>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</si>
  <si>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</si>
  <si>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</si>
  <si>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</si>
  <si>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</si>
  <si>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</si>
  <si>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</si>
  <si>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</si>
  <si>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</si>
  <si>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</si>
  <si>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</si>
  <si>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</si>
  <si>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</si>
  <si>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</si>
  <si>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</si>
  <si>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</si>
  <si>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</si>
  <si>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</si>
  <si>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</si>
  <si>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</si>
  <si>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</si>
  <si>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</si>
  <si>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</si>
  <si>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</si>
  <si>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</si>
  <si>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</si>
  <si>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</si>
  <si>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</si>
  <si>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</si>
  <si>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</si>
  <si>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</si>
  <si>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</si>
  <si>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</si>
  <si>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</si>
  <si>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</si>
  <si>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</si>
  <si>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</si>
  <si>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</si>
  <si>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</si>
  <si>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</si>
  <si>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</si>
  <si>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</si>
  <si>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</si>
  <si>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</si>
  <si>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</si>
  <si>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</si>
  <si>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</si>
  <si>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</si>
  <si>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</si>
  <si>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</si>
  <si>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</si>
  <si>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</si>
  <si>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</si>
  <si>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</si>
  <si>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</si>
  <si>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</si>
  <si>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</si>
  <si>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</si>
  <si>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</si>
  <si>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</si>
  <si>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</si>
  <si>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</si>
  <si>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</si>
  <si>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</si>
  <si>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</si>
  <si>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</si>
  <si>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</si>
  <si>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</si>
  <si>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</si>
  <si>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</si>
  <si>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</si>
  <si>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</si>
  <si>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</si>
  <si>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</si>
  <si>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</si>
  <si>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</si>
  <si>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</si>
  <si>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</si>
  <si>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</si>
  <si>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</si>
  <si>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</si>
  <si>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</si>
  <si>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</si>
  <si>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</si>
  <si>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</si>
  <si>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</si>
  <si>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</si>
  <si>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</si>
  <si>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</si>
  <si>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</si>
  <si>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</si>
  <si>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</si>
  <si>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</si>
  <si>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</si>
  <si>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</si>
  <si>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</si>
  <si>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</si>
  <si>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</si>
  <si>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</si>
  <si>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</si>
  <si>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</si>
  <si>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</si>
  <si>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</si>
  <si>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</si>
  <si>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</si>
  <si>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</si>
  <si>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</si>
  <si>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</si>
  <si>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</si>
  <si>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</si>
  <si>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</si>
  <si>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</si>
  <si>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</si>
  <si>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</si>
  <si>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</si>
  <si>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</si>
  <si>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</si>
  <si>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</si>
  <si>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</si>
  <si>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</si>
  <si>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</si>
  <si>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</si>
  <si>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</si>
  <si>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</si>
  <si>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</si>
  <si>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</si>
  <si>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</si>
  <si>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</si>
  <si>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</si>
  <si>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</si>
  <si>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</si>
  <si>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</si>
  <si>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</si>
  <si>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</si>
  <si>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</si>
  <si>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</si>
  <si>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</si>
  <si>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</si>
  <si>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</si>
  <si>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</si>
  <si>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</si>
  <si>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</si>
  <si>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</si>
  <si>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</si>
  <si>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</si>
  <si>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</si>
  <si>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</si>
  <si>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</si>
  <si>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</si>
  <si>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</si>
  <si>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</si>
  <si>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</si>
  <si>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</si>
  <si>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</si>
  <si>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</si>
  <si>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</si>
  <si>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</si>
  <si>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</si>
  <si>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</si>
  <si>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</si>
  <si>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</si>
  <si>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</si>
  <si>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</si>
  <si>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</si>
  <si>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</si>
  <si>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</si>
  <si>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</si>
  <si>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</si>
  <si>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</si>
  <si>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</si>
  <si>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</si>
  <si>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</si>
  <si>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</si>
  <si>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</si>
  <si>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</si>
  <si>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</si>
  <si>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</si>
  <si>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</si>
  <si>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</si>
  <si>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</si>
  <si>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</si>
  <si>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</si>
  <si>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</si>
  <si>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</si>
  <si>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</si>
  <si>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</si>
  <si>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</si>
  <si>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</si>
  <si>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</si>
  <si>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</si>
  <si>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</si>
  <si>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</si>
  <si>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</si>
  <si>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</si>
  <si>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</si>
  <si>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</si>
  <si>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</si>
  <si>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</si>
  <si>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</si>
  <si>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</si>
  <si>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</si>
  <si>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</si>
  <si>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</si>
  <si>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</si>
  <si>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</si>
  <si>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</si>
  <si>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</si>
  <si>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</si>
  <si>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</si>
  <si>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</si>
  <si>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</si>
  <si>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</si>
  <si>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</si>
  <si>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</si>
  <si>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</si>
  <si>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</si>
  <si>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</si>
  <si>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</si>
  <si>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</si>
  <si>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</si>
  <si>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</si>
  <si>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</si>
  <si>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</si>
  <si>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</si>
  <si>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</si>
  <si>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</si>
  <si>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</si>
  <si>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</si>
  <si>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</si>
  <si>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</si>
  <si>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</si>
  <si>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</si>
  <si>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</si>
  <si>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</si>
  <si>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</si>
  <si>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</si>
  <si>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</si>
  <si>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</si>
  <si>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</si>
  <si>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</si>
  <si>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</si>
  <si>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</si>
  <si>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</si>
  <si>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</si>
  <si>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</si>
  <si>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</si>
  <si>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</si>
  <si>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</si>
  <si>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</si>
  <si>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</si>
  <si>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</si>
  <si>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</si>
  <si>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</si>
  <si>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</si>
  <si>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</si>
  <si>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</si>
  <si>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</si>
  <si>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</si>
  <si>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</si>
  <si>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</si>
  <si>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</si>
  <si>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</si>
  <si>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</si>
  <si>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</si>
  <si>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</si>
  <si>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</si>
  <si>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</si>
  <si>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</si>
  <si>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</si>
  <si>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</si>
  <si>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</si>
  <si>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</si>
  <si>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</si>
  <si>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</si>
  <si>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</si>
  <si>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</si>
  <si>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</si>
  <si>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</si>
  <si>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</si>
  <si>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</si>
  <si>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</si>
  <si>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</si>
  <si>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</si>
  <si>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</si>
  <si>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</si>
  <si>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</si>
  <si>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</si>
  <si>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</si>
  <si>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</si>
  <si>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</si>
  <si>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</si>
  <si>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</si>
  <si>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</si>
  <si>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</si>
  <si>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</si>
  <si>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</si>
  <si>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</si>
  <si>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</si>
  <si>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</si>
  <si>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</si>
  <si>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</si>
  <si>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</si>
  <si>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</si>
  <si>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</si>
  <si>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</si>
  <si>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</si>
  <si>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</si>
  <si>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</si>
  <si>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</si>
  <si>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</si>
  <si>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</si>
  <si>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</si>
  <si>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</si>
  <si>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</si>
  <si>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</si>
  <si>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</si>
  <si>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</si>
  <si>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</si>
  <si>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</si>
  <si>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</si>
  <si>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</si>
  <si>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</si>
  <si>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</si>
  <si>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</si>
  <si>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</si>
  <si>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</si>
  <si>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</si>
  <si>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</si>
  <si>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</si>
  <si>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</si>
  <si>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</si>
  <si>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</si>
  <si>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</si>
  <si>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</si>
  <si>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</si>
  <si>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</si>
  <si>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</si>
  <si>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</si>
  <si>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</si>
  <si>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</si>
  <si>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</si>
  <si>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</si>
  <si>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</si>
  <si>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</si>
  <si>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</si>
  <si>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</si>
  <si>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</si>
  <si>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</si>
  <si>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</si>
  <si>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</si>
  <si>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</si>
  <si>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</si>
  <si>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</si>
  <si>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</si>
  <si>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</si>
  <si>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</si>
  <si>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</si>
  <si>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</si>
  <si>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</si>
  <si>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</si>
  <si>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</si>
  <si>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</si>
  <si>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</si>
  <si>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</si>
  <si>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</si>
  <si>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</si>
  <si>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</si>
  <si>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</si>
  <si>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</si>
  <si>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</si>
  <si>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</si>
  <si>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</si>
  <si>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</si>
  <si>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</si>
  <si>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</si>
  <si>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</si>
  <si>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</si>
  <si>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</si>
  <si>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</si>
  <si>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</si>
  <si>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</si>
  <si>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</si>
  <si>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</si>
  <si>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</si>
  <si>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</si>
  <si>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</si>
  <si>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</si>
  <si>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</si>
  <si>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</si>
  <si>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</si>
  <si>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</si>
  <si>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</si>
  <si>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</si>
  <si>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</si>
  <si>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</si>
  <si>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</si>
  <si>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</si>
  <si>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</si>
  <si>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</si>
  <si>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</si>
  <si>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</si>
  <si>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</si>
  <si>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</si>
  <si>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</si>
  <si>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</si>
  <si>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</si>
  <si>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</si>
  <si>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</si>
  <si>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</si>
  <si>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</si>
  <si>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</si>
  <si>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</si>
  <si>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</si>
  <si>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</si>
  <si>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</si>
  <si>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</si>
  <si>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</si>
  <si>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</si>
  <si>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</si>
  <si>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</si>
  <si>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</si>
  <si>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</si>
  <si>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</si>
  <si>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</si>
  <si>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</si>
  <si>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</si>
  <si>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</si>
  <si>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</si>
  <si>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</si>
  <si>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</si>
  <si>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</si>
  <si>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</si>
  <si>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</si>
  <si>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</si>
  <si>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</si>
  <si>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</si>
  <si>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</si>
  <si>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</si>
  <si>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</si>
  <si>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</si>
  <si>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</si>
  <si>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</si>
  <si>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</si>
  <si>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</si>
  <si>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</si>
  <si>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</si>
  <si>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</si>
  <si>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</si>
  <si>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</si>
  <si>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</si>
  <si>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</si>
  <si>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</si>
  <si>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</si>
  <si>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</si>
  <si>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</si>
  <si>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</si>
  <si>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</si>
  <si>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</si>
  <si>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</si>
  <si>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</si>
  <si>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</si>
  <si>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</si>
  <si>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</si>
  <si>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</si>
  <si>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</si>
  <si>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</si>
  <si>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</si>
  <si>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</si>
  <si>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</si>
  <si>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</si>
  <si>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</si>
  <si>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</si>
  <si>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</si>
  <si>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</si>
  <si>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</si>
  <si>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</si>
  <si>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</si>
  <si>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</si>
  <si>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</si>
  <si>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</si>
  <si>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</si>
  <si>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</si>
  <si>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</si>
  <si>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</si>
  <si>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</si>
  <si>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</si>
  <si>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</si>
  <si>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</si>
  <si>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</si>
  <si>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</si>
  <si>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</si>
  <si>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</si>
  <si>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</si>
  <si>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</si>
  <si>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</si>
  <si>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</si>
  <si>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</si>
  <si>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</si>
  <si>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</si>
  <si>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</si>
  <si>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</si>
  <si>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</si>
  <si>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</si>
  <si>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</si>
  <si>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</si>
  <si>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</si>
  <si>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</si>
  <si>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</si>
  <si>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</si>
  <si>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</si>
  <si>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</si>
  <si>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</si>
  <si>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</si>
  <si>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</si>
  <si>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</si>
  <si>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</si>
  <si>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</si>
  <si>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</si>
  <si>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</si>
  <si>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</si>
  <si>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</si>
  <si>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</si>
  <si>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</si>
  <si>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</si>
  <si>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</si>
  <si>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</si>
  <si>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</si>
  <si>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</si>
  <si>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</si>
  <si>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</si>
  <si>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</si>
  <si>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</si>
  <si>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</si>
  <si>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</si>
  <si>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</si>
  <si>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</si>
  <si>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</si>
  <si>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</si>
  <si>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</si>
  <si>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</si>
  <si>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</si>
  <si>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</si>
  <si>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</si>
  <si>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</si>
  <si>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</si>
  <si>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</si>
  <si>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</si>
  <si>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</si>
  <si>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</si>
  <si>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</si>
  <si>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</si>
  <si>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</si>
  <si>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</si>
  <si>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</si>
  <si>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</si>
  <si>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</si>
  <si>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</si>
  <si>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</si>
  <si>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</si>
  <si>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</si>
  <si>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</si>
  <si>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</si>
  <si>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</si>
  <si>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</si>
  <si>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</si>
  <si>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</si>
  <si>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</si>
  <si>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</si>
  <si>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</si>
  <si>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</si>
  <si>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</si>
  <si>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</si>
  <si>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</si>
  <si>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</si>
  <si>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</si>
  <si>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</si>
  <si>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</si>
  <si>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</si>
  <si>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</si>
  <si>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</si>
  <si>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</si>
  <si>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</si>
  <si>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</si>
  <si>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</si>
  <si>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</si>
  <si>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</si>
  <si>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</si>
  <si>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</si>
  <si>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</si>
  <si>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</si>
  <si>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</si>
  <si>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</si>
  <si>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</si>
  <si>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</si>
  <si>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</si>
  <si>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</si>
  <si>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</si>
  <si>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</si>
  <si>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</si>
  <si>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</si>
  <si>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</si>
  <si>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</si>
  <si>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</si>
  <si>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</si>
  <si>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</si>
  <si>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</si>
  <si>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</si>
  <si>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</si>
  <si>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</si>
  <si>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</si>
  <si>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</si>
  <si>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</si>
  <si>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</si>
  <si>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</si>
  <si>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</si>
  <si>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</si>
  <si>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</si>
  <si>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</si>
  <si>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</si>
  <si>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</si>
  <si>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</si>
  <si>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</si>
  <si>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</si>
  <si>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</si>
  <si>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</si>
  <si>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</si>
  <si>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</si>
  <si>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</si>
  <si>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</si>
  <si>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</si>
  <si>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</si>
  <si>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</si>
  <si>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</si>
  <si>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</si>
  <si>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</si>
  <si>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</si>
  <si>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</si>
  <si>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</si>
  <si>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</si>
  <si>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</si>
  <si>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</si>
  <si>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</si>
  <si>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</si>
  <si>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</si>
  <si>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</si>
  <si>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</si>
  <si>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</si>
  <si>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</si>
  <si>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</si>
  <si>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</si>
  <si>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</si>
  <si>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</si>
  <si>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</si>
  <si>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</si>
  <si>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</si>
  <si>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</si>
  <si>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</si>
  <si>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</si>
  <si>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</si>
  <si>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</si>
  <si>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</si>
  <si>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</si>
  <si>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</si>
  <si>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</si>
  <si>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</si>
  <si>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</si>
  <si>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</si>
  <si>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</si>
  <si>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</si>
  <si>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</si>
  <si>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</si>
  <si>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</si>
  <si>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</si>
  <si>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</si>
  <si>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</si>
  <si>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</si>
  <si>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</si>
  <si>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</si>
  <si>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</si>
  <si>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</si>
  <si>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</si>
  <si>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</si>
  <si>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</si>
  <si>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</si>
  <si>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</si>
  <si>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</si>
  <si>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</si>
  <si>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</si>
  <si>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</si>
  <si>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</si>
  <si>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</si>
  <si>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</si>
  <si>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</si>
  <si>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</si>
  <si>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</si>
  <si>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</si>
  <si>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</si>
  <si>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</si>
  <si>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</si>
  <si>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</si>
  <si>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</si>
  <si>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</si>
  <si>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</si>
  <si>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</si>
  <si>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</si>
  <si>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</si>
  <si>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</si>
  <si>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</si>
  <si>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</si>
  <si>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</si>
  <si>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</si>
  <si>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</si>
  <si>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</si>
  <si>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</si>
  <si>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</si>
  <si>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</si>
  <si>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</si>
  <si>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</si>
  <si>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</si>
  <si>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</si>
  <si>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</si>
  <si>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</si>
  <si>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</si>
  <si>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</si>
  <si>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</si>
  <si>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</si>
  <si>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</si>
  <si>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</si>
  <si>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</si>
  <si>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</si>
  <si>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</si>
  <si>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</si>
  <si>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</si>
  <si>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</si>
  <si>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</si>
  <si>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</si>
  <si>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</si>
  <si>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</si>
  <si>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</si>
  <si>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</si>
  <si>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</si>
  <si>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</si>
  <si>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</si>
  <si>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</si>
  <si>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</si>
  <si>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</si>
  <si>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</si>
  <si>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</si>
  <si>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</si>
  <si>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</si>
  <si>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</si>
  <si>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 Category</t>
  </si>
  <si>
    <t>Mean</t>
  </si>
  <si>
    <t>Median</t>
  </si>
  <si>
    <t>variance</t>
  </si>
  <si>
    <t>Std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</si>
  <si>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</si>
  <si>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</si>
  <si>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</si>
  <si>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</si>
  <si>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</si>
  <si>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</si>
  <si>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</si>
  <si>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</si>
  <si>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</si>
  <si>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</si>
  <si>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</si>
  <si>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</si>
  <si>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Percent Funded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</si>
  <si>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</si>
  <si>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</si>
  <si>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</si>
  <si>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</si>
  <si>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</si>
  <si>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</si>
  <si>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</si>
  <si>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</si>
  <si>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</si>
  <si>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</si>
  <si>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</si>
  <si>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</si>
  <si>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</si>
  <si>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</si>
  <si>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</si>
  <si>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</si>
  <si>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</si>
  <si>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</si>
  <si>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</si>
  <si>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</si>
  <si>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</si>
  <si>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</si>
  <si>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</si>
  <si>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</si>
  <si>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</si>
  <si>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</si>
  <si>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stacked-column pivot chart that can be filtered by country based on the table that you created.</t>
  </si>
  <si>
    <r>
      <t>pivot table that analyzes your initial worksheet to count how many campaigns were successful, failed, canceled, or are currently live per </t>
    </r>
    <r>
      <rPr>
        <b/>
        <sz val="12"/>
        <color rgb="FF2B2B2B"/>
        <rFont val="Arial"/>
        <family val="2"/>
      </rPr>
      <t>category</t>
    </r>
    <r>
      <rPr>
        <sz val="12"/>
        <color rgb="FF2B2B2B"/>
        <rFont val="Arial"/>
        <family val="2"/>
      </rPr>
      <t>.</t>
    </r>
  </si>
  <si>
    <t>Year Created</t>
  </si>
  <si>
    <t>Year Deadline</t>
  </si>
  <si>
    <t>Month Created</t>
  </si>
  <si>
    <t>Month Deadlin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</si>
  <si>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</si>
  <si>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</si>
  <si>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</si>
  <si>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</si>
  <si>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</si>
  <si>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</si>
  <si>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</si>
  <si>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</si>
  <si>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</si>
  <si>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</si>
  <si>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</si>
  <si>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</si>
  <si>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</si>
  <si>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</si>
  <si>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</si>
  <si>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</si>
  <si>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</si>
  <si>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</si>
  <si>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</si>
  <si>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</si>
  <si>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</si>
  <si>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</si>
  <si>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</si>
  <si>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</si>
  <si>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</si>
  <si>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</si>
  <si>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</si>
  <si>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</si>
  <si>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</si>
  <si>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</si>
  <si>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</si>
  <si>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</si>
  <si>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Sum Successful &amp; failed</t>
  </si>
  <si>
    <t>Successful versus Failed</t>
  </si>
  <si>
    <t>Probability</t>
  </si>
  <si>
    <t>Variance_bakers_failed</t>
  </si>
  <si>
    <t>Mode</t>
  </si>
  <si>
    <t>Mean_Total Backers</t>
  </si>
  <si>
    <t>Mean_Backers_succesful</t>
  </si>
  <si>
    <t>Mean_Backers_failed</t>
  </si>
  <si>
    <t>Median_ Total_Backers</t>
  </si>
  <si>
    <t>Median_Backers_successful</t>
  </si>
  <si>
    <t>Median_Backers_failed</t>
  </si>
  <si>
    <t>Minimum_Total_Backers</t>
  </si>
  <si>
    <t>Minimum_Backers_successful</t>
  </si>
  <si>
    <t>Minimum_Backers_failed</t>
  </si>
  <si>
    <t>Maximum_Total_Backers</t>
  </si>
  <si>
    <t>Maximum_Backers_successful</t>
  </si>
  <si>
    <t>Maximum_Backers_failed</t>
  </si>
  <si>
    <t>Variance_Total_Backers</t>
  </si>
  <si>
    <t>Variance_Backers_successful</t>
  </si>
  <si>
    <t>Variance_Backers_failed</t>
  </si>
  <si>
    <t>sqrt of variance</t>
  </si>
  <si>
    <t>Std Deviation Total</t>
  </si>
  <si>
    <t>Std Deviation Successful</t>
  </si>
  <si>
    <t>Std Deviation Failed</t>
  </si>
  <si>
    <t>Variance measures the average degree to which each point differes from the mean.</t>
  </si>
  <si>
    <t xml:space="preserve">The higher the variance, the more range exists within the set.  </t>
  </si>
  <si>
    <t>Data scientists can use that information to infer that the mean may not reflect the set as well as it would if the set had a lower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</si>
</sst>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/d/yy\ h:mm\ AM/PM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1E1E1E"/>
      <name val="Helvetica Neue"/>
      <family val="2"/>
    </font>
    <font>
      <sz val="12"/>
      <color rgb="FF2B2B2B"/>
      <name val="Arial"/>
      <family val="2"/>
    </font>
    <font>
      <b/>
      <sz val="12"/>
      <color rgb="FF2B2B2B"/>
      <name val="Arial"/>
      <family val="2"/>
    </font>
    <font>
      <b/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8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1" fillId="0" borderId="0" xfId="43" applyNumberFormat="1" applyFont="1" applyFill="1" applyAlignment="1">
      <alignment horizontal="center" wrapText="1"/>
    </xf>
    <xf numFmtId="9" fontId="21" fillId="0" borderId="0" xfId="43" applyFont="1" applyFill="1" applyAlignment="1">
      <alignment horizontal="center" wrapText="1"/>
    </xf>
    <xf numFmtId="0" fontId="22" fillId="0" borderId="0" xfId="0" applyFont="1"/>
    <xf numFmtId="44" fontId="22" fillId="0" borderId="0" xfId="42" applyFont="1"/>
    <xf numFmtId="9" fontId="0" fillId="0" borderId="0" xfId="43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3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OUtcomes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Chart'!$F$1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7E4B-8914-ED56D4096777}"/>
            </c:ext>
          </c:extLst>
        </c:ser>
        <c:ser>
          <c:idx val="1"/>
          <c:order val="1"/>
          <c:tx>
            <c:strRef>
              <c:f>'Goal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7E4B-8914-ED56D4096777}"/>
            </c:ext>
          </c:extLst>
        </c:ser>
        <c:ser>
          <c:idx val="2"/>
          <c:order val="2"/>
          <c:tx>
            <c:strRef>
              <c:f>'Goal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7E4B-8914-ED56D40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15872"/>
        <c:axId val="1470617520"/>
      </c:lineChart>
      <c:catAx>
        <c:axId val="1470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7520"/>
        <c:crosses val="autoZero"/>
        <c:auto val="1"/>
        <c:lblAlgn val="ctr"/>
        <c:lblOffset val="100"/>
        <c:noMultiLvlLbl val="0"/>
      </c:catAx>
      <c:valAx>
        <c:axId val="1470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Stadard Deviation</a:t>
            </a:r>
            <a:r>
              <a:rPr lang="en-US" baseline="0"/>
              <a:t> of Backers from Successful Projects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'[1]Number of Backers'!$I$1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'[1]Number of Backers'!$H$2:$H$1002</c:f>
              <c:numCache>
                <c:formatCode>0</c:formatCode>
                <c:ptCount val="1001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48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59</c:v>
                </c:pt>
                <c:pt idx="18">
                  <c:v>62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91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101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106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112</c:v>
                </c:pt>
                <c:pt idx="83">
                  <c:v>113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116</c:v>
                </c:pt>
                <c:pt idx="89">
                  <c:v>117</c:v>
                </c:pt>
                <c:pt idx="90">
                  <c:v>117</c:v>
                </c:pt>
                <c:pt idx="91">
                  <c:v>121</c:v>
                </c:pt>
                <c:pt idx="92">
                  <c:v>121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123</c:v>
                </c:pt>
                <c:pt idx="97">
                  <c:v>123</c:v>
                </c:pt>
                <c:pt idx="98">
                  <c:v>125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128</c:v>
                </c:pt>
                <c:pt idx="106">
                  <c:v>129</c:v>
                </c:pt>
                <c:pt idx="107">
                  <c:v>129</c:v>
                </c:pt>
                <c:pt idx="108">
                  <c:v>130</c:v>
                </c:pt>
                <c:pt idx="109">
                  <c:v>130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133</c:v>
                </c:pt>
                <c:pt idx="115">
                  <c:v>133</c:v>
                </c:pt>
                <c:pt idx="116">
                  <c:v>134</c:v>
                </c:pt>
                <c:pt idx="117">
                  <c:v>134</c:v>
                </c:pt>
                <c:pt idx="118">
                  <c:v>134</c:v>
                </c:pt>
                <c:pt idx="119">
                  <c:v>135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137</c:v>
                </c:pt>
                <c:pt idx="124">
                  <c:v>138</c:v>
                </c:pt>
                <c:pt idx="125">
                  <c:v>138</c:v>
                </c:pt>
                <c:pt idx="126">
                  <c:v>139</c:v>
                </c:pt>
                <c:pt idx="127">
                  <c:v>139</c:v>
                </c:pt>
                <c:pt idx="128">
                  <c:v>140</c:v>
                </c:pt>
                <c:pt idx="129">
                  <c:v>140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146</c:v>
                </c:pt>
                <c:pt idx="138">
                  <c:v>147</c:v>
                </c:pt>
                <c:pt idx="139">
                  <c:v>147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149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159</c:v>
                </c:pt>
                <c:pt idx="156">
                  <c:v>160</c:v>
                </c:pt>
                <c:pt idx="157">
                  <c:v>163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165</c:v>
                </c:pt>
                <c:pt idx="163">
                  <c:v>165</c:v>
                </c:pt>
                <c:pt idx="164">
                  <c:v>166</c:v>
                </c:pt>
                <c:pt idx="165">
                  <c:v>168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181</c:v>
                </c:pt>
                <c:pt idx="180">
                  <c:v>183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187</c:v>
                </c:pt>
                <c:pt idx="187">
                  <c:v>189</c:v>
                </c:pt>
                <c:pt idx="188">
                  <c:v>189</c:v>
                </c:pt>
                <c:pt idx="189">
                  <c:v>190</c:v>
                </c:pt>
                <c:pt idx="190">
                  <c:v>190</c:v>
                </c:pt>
                <c:pt idx="191">
                  <c:v>191</c:v>
                </c:pt>
                <c:pt idx="192">
                  <c:v>191</c:v>
                </c:pt>
                <c:pt idx="193">
                  <c:v>192</c:v>
                </c:pt>
                <c:pt idx="194">
                  <c:v>192</c:v>
                </c:pt>
                <c:pt idx="195">
                  <c:v>194</c:v>
                </c:pt>
                <c:pt idx="196">
                  <c:v>194</c:v>
                </c:pt>
                <c:pt idx="197">
                  <c:v>194</c:v>
                </c:pt>
                <c:pt idx="198">
                  <c:v>195</c:v>
                </c:pt>
                <c:pt idx="199">
                  <c:v>195</c:v>
                </c:pt>
                <c:pt idx="200">
                  <c:v>196</c:v>
                </c:pt>
                <c:pt idx="201">
                  <c:v>198</c:v>
                </c:pt>
                <c:pt idx="202">
                  <c:v>198</c:v>
                </c:pt>
                <c:pt idx="203">
                  <c:v>199</c:v>
                </c:pt>
                <c:pt idx="204">
                  <c:v>199</c:v>
                </c:pt>
                <c:pt idx="205">
                  <c:v>201</c:v>
                </c:pt>
                <c:pt idx="206">
                  <c:v>202</c:v>
                </c:pt>
                <c:pt idx="207">
                  <c:v>202</c:v>
                </c:pt>
                <c:pt idx="208">
                  <c:v>203</c:v>
                </c:pt>
                <c:pt idx="209">
                  <c:v>205</c:v>
                </c:pt>
                <c:pt idx="210">
                  <c:v>206</c:v>
                </c:pt>
                <c:pt idx="211">
                  <c:v>209</c:v>
                </c:pt>
                <c:pt idx="212">
                  <c:v>211</c:v>
                </c:pt>
                <c:pt idx="213">
                  <c:v>211</c:v>
                </c:pt>
                <c:pt idx="214">
                  <c:v>214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222</c:v>
                </c:pt>
                <c:pt idx="222">
                  <c:v>223</c:v>
                </c:pt>
                <c:pt idx="223">
                  <c:v>226</c:v>
                </c:pt>
                <c:pt idx="224">
                  <c:v>227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238</c:v>
                </c:pt>
                <c:pt idx="231">
                  <c:v>239</c:v>
                </c:pt>
                <c:pt idx="232">
                  <c:v>244</c:v>
                </c:pt>
                <c:pt idx="233">
                  <c:v>244</c:v>
                </c:pt>
                <c:pt idx="234">
                  <c:v>246</c:v>
                </c:pt>
                <c:pt idx="235">
                  <c:v>246</c:v>
                </c:pt>
                <c:pt idx="236">
                  <c:v>247</c:v>
                </c:pt>
                <c:pt idx="237">
                  <c:v>247</c:v>
                </c:pt>
                <c:pt idx="238">
                  <c:v>249</c:v>
                </c:pt>
                <c:pt idx="239">
                  <c:v>249</c:v>
                </c:pt>
                <c:pt idx="240">
                  <c:v>250</c:v>
                </c:pt>
                <c:pt idx="241">
                  <c:v>253</c:v>
                </c:pt>
                <c:pt idx="242">
                  <c:v>254</c:v>
                </c:pt>
                <c:pt idx="243">
                  <c:v>261</c:v>
                </c:pt>
                <c:pt idx="244">
                  <c:v>264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272</c:v>
                </c:pt>
                <c:pt idx="249">
                  <c:v>275</c:v>
                </c:pt>
                <c:pt idx="250">
                  <c:v>280</c:v>
                </c:pt>
                <c:pt idx="251">
                  <c:v>282</c:v>
                </c:pt>
                <c:pt idx="252">
                  <c:v>288</c:v>
                </c:pt>
                <c:pt idx="253">
                  <c:v>295</c:v>
                </c:pt>
                <c:pt idx="254">
                  <c:v>296</c:v>
                </c:pt>
                <c:pt idx="255">
                  <c:v>297</c:v>
                </c:pt>
                <c:pt idx="256">
                  <c:v>299</c:v>
                </c:pt>
                <c:pt idx="257">
                  <c:v>300</c:v>
                </c:pt>
                <c:pt idx="258">
                  <c:v>303</c:v>
                </c:pt>
                <c:pt idx="259">
                  <c:v>307</c:v>
                </c:pt>
                <c:pt idx="260">
                  <c:v>316</c:v>
                </c:pt>
                <c:pt idx="261">
                  <c:v>329</c:v>
                </c:pt>
                <c:pt idx="262">
                  <c:v>330</c:v>
                </c:pt>
                <c:pt idx="263">
                  <c:v>331</c:v>
                </c:pt>
                <c:pt idx="264">
                  <c:v>336</c:v>
                </c:pt>
                <c:pt idx="265">
                  <c:v>337</c:v>
                </c:pt>
                <c:pt idx="266">
                  <c:v>340</c:v>
                </c:pt>
                <c:pt idx="267">
                  <c:v>361</c:v>
                </c:pt>
                <c:pt idx="268">
                  <c:v>363</c:v>
                </c:pt>
                <c:pt idx="269">
                  <c:v>366</c:v>
                </c:pt>
                <c:pt idx="270">
                  <c:v>369</c:v>
                </c:pt>
                <c:pt idx="271">
                  <c:v>374</c:v>
                </c:pt>
                <c:pt idx="272">
                  <c:v>375</c:v>
                </c:pt>
                <c:pt idx="273">
                  <c:v>381</c:v>
                </c:pt>
                <c:pt idx="274">
                  <c:v>393</c:v>
                </c:pt>
                <c:pt idx="275">
                  <c:v>397</c:v>
                </c:pt>
                <c:pt idx="276">
                  <c:v>409</c:v>
                </c:pt>
                <c:pt idx="277">
                  <c:v>411</c:v>
                </c:pt>
                <c:pt idx="278">
                  <c:v>419</c:v>
                </c:pt>
                <c:pt idx="279">
                  <c:v>432</c:v>
                </c:pt>
                <c:pt idx="280">
                  <c:v>454</c:v>
                </c:pt>
                <c:pt idx="281">
                  <c:v>460</c:v>
                </c:pt>
                <c:pt idx="282">
                  <c:v>470</c:v>
                </c:pt>
                <c:pt idx="283">
                  <c:v>484</c:v>
                </c:pt>
                <c:pt idx="284">
                  <c:v>498</c:v>
                </c:pt>
                <c:pt idx="285">
                  <c:v>524</c:v>
                </c:pt>
                <c:pt idx="286">
                  <c:v>533</c:v>
                </c:pt>
                <c:pt idx="287">
                  <c:v>536</c:v>
                </c:pt>
                <c:pt idx="288">
                  <c:v>546</c:v>
                </c:pt>
                <c:pt idx="289">
                  <c:v>554</c:v>
                </c:pt>
                <c:pt idx="290">
                  <c:v>555</c:v>
                </c:pt>
                <c:pt idx="291">
                  <c:v>589</c:v>
                </c:pt>
                <c:pt idx="292">
                  <c:v>645</c:v>
                </c:pt>
                <c:pt idx="293">
                  <c:v>659</c:v>
                </c:pt>
                <c:pt idx="294">
                  <c:v>676</c:v>
                </c:pt>
                <c:pt idx="295">
                  <c:v>723</c:v>
                </c:pt>
                <c:pt idx="296">
                  <c:v>762</c:v>
                </c:pt>
                <c:pt idx="297">
                  <c:v>768</c:v>
                </c:pt>
                <c:pt idx="298">
                  <c:v>820</c:v>
                </c:pt>
                <c:pt idx="299">
                  <c:v>890</c:v>
                </c:pt>
                <c:pt idx="300">
                  <c:v>903</c:v>
                </c:pt>
                <c:pt idx="301">
                  <c:v>909</c:v>
                </c:pt>
                <c:pt idx="302">
                  <c:v>943</c:v>
                </c:pt>
                <c:pt idx="303">
                  <c:v>980</c:v>
                </c:pt>
                <c:pt idx="304">
                  <c:v>1022</c:v>
                </c:pt>
                <c:pt idx="305">
                  <c:v>1052</c:v>
                </c:pt>
                <c:pt idx="306">
                  <c:v>1071</c:v>
                </c:pt>
                <c:pt idx="307">
                  <c:v>1071</c:v>
                </c:pt>
                <c:pt idx="308">
                  <c:v>1073</c:v>
                </c:pt>
                <c:pt idx="309">
                  <c:v>1095</c:v>
                </c:pt>
                <c:pt idx="310">
                  <c:v>1101</c:v>
                </c:pt>
                <c:pt idx="311">
                  <c:v>1113</c:v>
                </c:pt>
                <c:pt idx="312">
                  <c:v>1137</c:v>
                </c:pt>
                <c:pt idx="313">
                  <c:v>1140</c:v>
                </c:pt>
                <c:pt idx="314">
                  <c:v>1152</c:v>
                </c:pt>
                <c:pt idx="315">
                  <c:v>1170</c:v>
                </c:pt>
                <c:pt idx="316">
                  <c:v>1249</c:v>
                </c:pt>
                <c:pt idx="317">
                  <c:v>1267</c:v>
                </c:pt>
                <c:pt idx="318">
                  <c:v>1345</c:v>
                </c:pt>
                <c:pt idx="319">
                  <c:v>1385</c:v>
                </c:pt>
                <c:pt idx="320">
                  <c:v>1396</c:v>
                </c:pt>
                <c:pt idx="321">
                  <c:v>1396</c:v>
                </c:pt>
                <c:pt idx="322">
                  <c:v>1425</c:v>
                </c:pt>
                <c:pt idx="323">
                  <c:v>1442</c:v>
                </c:pt>
                <c:pt idx="324">
                  <c:v>1518</c:v>
                </c:pt>
                <c:pt idx="325">
                  <c:v>1539</c:v>
                </c:pt>
                <c:pt idx="326">
                  <c:v>1561</c:v>
                </c:pt>
                <c:pt idx="327">
                  <c:v>1572</c:v>
                </c:pt>
                <c:pt idx="328">
                  <c:v>1600</c:v>
                </c:pt>
                <c:pt idx="329">
                  <c:v>1604</c:v>
                </c:pt>
                <c:pt idx="330">
                  <c:v>1605</c:v>
                </c:pt>
                <c:pt idx="331">
                  <c:v>1606</c:v>
                </c:pt>
                <c:pt idx="332">
                  <c:v>1613</c:v>
                </c:pt>
                <c:pt idx="333">
                  <c:v>1621</c:v>
                </c:pt>
                <c:pt idx="334">
                  <c:v>1629</c:v>
                </c:pt>
                <c:pt idx="335">
                  <c:v>1684</c:v>
                </c:pt>
                <c:pt idx="336">
                  <c:v>1690</c:v>
                </c:pt>
                <c:pt idx="337">
                  <c:v>1697</c:v>
                </c:pt>
                <c:pt idx="338">
                  <c:v>1703</c:v>
                </c:pt>
                <c:pt idx="339">
                  <c:v>1713</c:v>
                </c:pt>
                <c:pt idx="340">
                  <c:v>1773</c:v>
                </c:pt>
                <c:pt idx="341">
                  <c:v>1782</c:v>
                </c:pt>
                <c:pt idx="342">
                  <c:v>1784</c:v>
                </c:pt>
                <c:pt idx="343">
                  <c:v>1785</c:v>
                </c:pt>
                <c:pt idx="344">
                  <c:v>1815</c:v>
                </c:pt>
                <c:pt idx="345">
                  <c:v>1821</c:v>
                </c:pt>
                <c:pt idx="346">
                  <c:v>1884</c:v>
                </c:pt>
                <c:pt idx="347">
                  <c:v>1894</c:v>
                </c:pt>
                <c:pt idx="348">
                  <c:v>1917</c:v>
                </c:pt>
                <c:pt idx="349">
                  <c:v>1965</c:v>
                </c:pt>
                <c:pt idx="350">
                  <c:v>1989</c:v>
                </c:pt>
                <c:pt idx="351">
                  <c:v>1991</c:v>
                </c:pt>
                <c:pt idx="352">
                  <c:v>2013</c:v>
                </c:pt>
                <c:pt idx="353">
                  <c:v>2038</c:v>
                </c:pt>
                <c:pt idx="354">
                  <c:v>2053</c:v>
                </c:pt>
                <c:pt idx="355">
                  <c:v>2080</c:v>
                </c:pt>
                <c:pt idx="356">
                  <c:v>2105</c:v>
                </c:pt>
                <c:pt idx="357">
                  <c:v>2106</c:v>
                </c:pt>
                <c:pt idx="358">
                  <c:v>2107</c:v>
                </c:pt>
                <c:pt idx="359">
                  <c:v>2120</c:v>
                </c:pt>
                <c:pt idx="360">
                  <c:v>2144</c:v>
                </c:pt>
                <c:pt idx="361">
                  <c:v>2188</c:v>
                </c:pt>
                <c:pt idx="362">
                  <c:v>2218</c:v>
                </c:pt>
                <c:pt idx="363">
                  <c:v>2220</c:v>
                </c:pt>
                <c:pt idx="364">
                  <c:v>2230</c:v>
                </c:pt>
                <c:pt idx="365">
                  <c:v>2237</c:v>
                </c:pt>
                <c:pt idx="366">
                  <c:v>2266</c:v>
                </c:pt>
                <c:pt idx="367">
                  <c:v>2283</c:v>
                </c:pt>
                <c:pt idx="368">
                  <c:v>2293</c:v>
                </c:pt>
                <c:pt idx="369">
                  <c:v>2331</c:v>
                </c:pt>
                <c:pt idx="370">
                  <c:v>2346</c:v>
                </c:pt>
                <c:pt idx="371">
                  <c:v>2409</c:v>
                </c:pt>
                <c:pt idx="372">
                  <c:v>2431</c:v>
                </c:pt>
                <c:pt idx="373">
                  <c:v>2436</c:v>
                </c:pt>
                <c:pt idx="374">
                  <c:v>2441</c:v>
                </c:pt>
                <c:pt idx="375">
                  <c:v>2443</c:v>
                </c:pt>
                <c:pt idx="376">
                  <c:v>2443</c:v>
                </c:pt>
                <c:pt idx="377">
                  <c:v>2468</c:v>
                </c:pt>
                <c:pt idx="378">
                  <c:v>2475</c:v>
                </c:pt>
                <c:pt idx="379">
                  <c:v>2506</c:v>
                </c:pt>
                <c:pt idx="380">
                  <c:v>2526</c:v>
                </c:pt>
                <c:pt idx="381">
                  <c:v>2528</c:v>
                </c:pt>
                <c:pt idx="382">
                  <c:v>2551</c:v>
                </c:pt>
                <c:pt idx="383">
                  <c:v>2673</c:v>
                </c:pt>
                <c:pt idx="384">
                  <c:v>2693</c:v>
                </c:pt>
                <c:pt idx="385">
                  <c:v>2725</c:v>
                </c:pt>
                <c:pt idx="386">
                  <c:v>2739</c:v>
                </c:pt>
                <c:pt idx="387">
                  <c:v>2756</c:v>
                </c:pt>
                <c:pt idx="388">
                  <c:v>2768</c:v>
                </c:pt>
                <c:pt idx="389">
                  <c:v>2857</c:v>
                </c:pt>
                <c:pt idx="390">
                  <c:v>2875</c:v>
                </c:pt>
                <c:pt idx="391">
                  <c:v>2893</c:v>
                </c:pt>
                <c:pt idx="392">
                  <c:v>2985</c:v>
                </c:pt>
                <c:pt idx="393">
                  <c:v>3016</c:v>
                </c:pt>
                <c:pt idx="394">
                  <c:v>3036</c:v>
                </c:pt>
                <c:pt idx="395">
                  <c:v>3059</c:v>
                </c:pt>
                <c:pt idx="396">
                  <c:v>3063</c:v>
                </c:pt>
                <c:pt idx="397">
                  <c:v>3116</c:v>
                </c:pt>
                <c:pt idx="398">
                  <c:v>3131</c:v>
                </c:pt>
                <c:pt idx="399">
                  <c:v>3177</c:v>
                </c:pt>
                <c:pt idx="400">
                  <c:v>3205</c:v>
                </c:pt>
                <c:pt idx="401">
                  <c:v>3318</c:v>
                </c:pt>
                <c:pt idx="402">
                  <c:v>3376</c:v>
                </c:pt>
                <c:pt idx="403">
                  <c:v>3388</c:v>
                </c:pt>
                <c:pt idx="404">
                  <c:v>3537</c:v>
                </c:pt>
                <c:pt idx="405">
                  <c:v>3594</c:v>
                </c:pt>
                <c:pt idx="406">
                  <c:v>3596</c:v>
                </c:pt>
                <c:pt idx="407">
                  <c:v>3657</c:v>
                </c:pt>
                <c:pt idx="408">
                  <c:v>3727</c:v>
                </c:pt>
                <c:pt idx="409">
                  <c:v>3742</c:v>
                </c:pt>
                <c:pt idx="410">
                  <c:v>4006</c:v>
                </c:pt>
                <c:pt idx="411">
                  <c:v>4065</c:v>
                </c:pt>
                <c:pt idx="412">
                  <c:v>4289</c:v>
                </c:pt>
                <c:pt idx="413">
                  <c:v>4498</c:v>
                </c:pt>
                <c:pt idx="414">
                  <c:v>4799</c:v>
                </c:pt>
                <c:pt idx="415">
                  <c:v>5168</c:v>
                </c:pt>
                <c:pt idx="416">
                  <c:v>5180</c:v>
                </c:pt>
                <c:pt idx="417">
                  <c:v>5203</c:v>
                </c:pt>
                <c:pt idx="418">
                  <c:v>5419</c:v>
                </c:pt>
                <c:pt idx="419">
                  <c:v>5512</c:v>
                </c:pt>
                <c:pt idx="420">
                  <c:v>5880</c:v>
                </c:pt>
                <c:pt idx="421">
                  <c:v>5966</c:v>
                </c:pt>
                <c:pt idx="422">
                  <c:v>6212</c:v>
                </c:pt>
                <c:pt idx="423">
                  <c:v>6286</c:v>
                </c:pt>
                <c:pt idx="424">
                  <c:v>6406</c:v>
                </c:pt>
                <c:pt idx="425">
                  <c:v>6465</c:v>
                </c:pt>
                <c:pt idx="426">
                  <c:v>7295</c:v>
                </c:pt>
              </c:numCache>
            </c:numRef>
          </c:xVal>
          <c:yVal>
            <c:numRef>
              <c:f>'[1]Number of Backers'!$I$2:$I$1002</c:f>
              <c:numCache>
                <c:formatCode>General</c:formatCode>
                <c:ptCount val="1001"/>
                <c:pt idx="0">
                  <c:v>2.4190377633690776E-4</c:v>
                </c:pt>
                <c:pt idx="1">
                  <c:v>2.4312358958163024E-4</c:v>
                </c:pt>
                <c:pt idx="2">
                  <c:v>2.43245140571247E-4</c:v>
                </c:pt>
                <c:pt idx="3">
                  <c:v>2.4385170755442828E-4</c:v>
                </c:pt>
                <c:pt idx="4">
                  <c:v>2.4409377662563652E-4</c:v>
                </c:pt>
                <c:pt idx="5">
                  <c:v>2.4493848236222226E-4</c:v>
                </c:pt>
                <c:pt idx="6">
                  <c:v>2.4493848236222226E-4</c:v>
                </c:pt>
                <c:pt idx="7">
                  <c:v>2.4505883019729897E-4</c:v>
                </c:pt>
                <c:pt idx="8">
                  <c:v>2.4517909639412656E-4</c:v>
                </c:pt>
                <c:pt idx="9">
                  <c:v>2.4577919656938312E-4</c:v>
                </c:pt>
                <c:pt idx="10">
                  <c:v>2.4577919656938312E-4</c:v>
                </c:pt>
                <c:pt idx="11">
                  <c:v>2.4601865893887756E-4</c:v>
                </c:pt>
                <c:pt idx="12">
                  <c:v>2.4601865893887756E-4</c:v>
                </c:pt>
                <c:pt idx="13">
                  <c:v>2.4601865893887756E-4</c:v>
                </c:pt>
                <c:pt idx="14">
                  <c:v>2.4637722908136937E-4</c:v>
                </c:pt>
                <c:pt idx="15">
                  <c:v>2.4649658550819734E-4</c:v>
                </c:pt>
                <c:pt idx="16">
                  <c:v>2.466158581619961E-4</c:v>
                </c:pt>
                <c:pt idx="17">
                  <c:v>2.4709210749719439E-4</c:v>
                </c:pt>
                <c:pt idx="18">
                  <c:v>2.4744840618875667E-4</c:v>
                </c:pt>
                <c:pt idx="19">
                  <c:v>2.4768551298710954E-4</c:v>
                </c:pt>
                <c:pt idx="20">
                  <c:v>2.4804053115029442E-4</c:v>
                </c:pt>
                <c:pt idx="21">
                  <c:v>2.4827677983950452E-4</c:v>
                </c:pt>
                <c:pt idx="22">
                  <c:v>2.4839477462804246E-4</c:v>
                </c:pt>
                <c:pt idx="23">
                  <c:v>2.4851268281037822E-4</c:v>
                </c:pt>
                <c:pt idx="24">
                  <c:v>2.4863050420997516E-4</c:v>
                </c:pt>
                <c:pt idx="25">
                  <c:v>2.491009184525551E-4</c:v>
                </c:pt>
                <c:pt idx="26">
                  <c:v>2.4933560029233694E-4</c:v>
                </c:pt>
                <c:pt idx="27">
                  <c:v>2.4956993006567269E-4</c:v>
                </c:pt>
                <c:pt idx="28">
                  <c:v>2.4956993006567269E-4</c:v>
                </c:pt>
                <c:pt idx="29">
                  <c:v>2.4956993006567269E-4</c:v>
                </c:pt>
                <c:pt idx="30">
                  <c:v>2.4980390636485458E-4</c:v>
                </c:pt>
                <c:pt idx="31">
                  <c:v>2.4992076152203374E-4</c:v>
                </c:pt>
                <c:pt idx="32">
                  <c:v>2.4992076152203374E-4</c:v>
                </c:pt>
                <c:pt idx="33">
                  <c:v>2.500375277832901E-4</c:v>
                </c:pt>
                <c:pt idx="34">
                  <c:v>2.500375277832901E-4</c:v>
                </c:pt>
                <c:pt idx="35">
                  <c:v>2.5015420497297614E-4</c:v>
                </c:pt>
                <c:pt idx="36">
                  <c:v>2.5015420497297614E-4</c:v>
                </c:pt>
                <c:pt idx="37">
                  <c:v>2.5015420497297614E-4</c:v>
                </c:pt>
                <c:pt idx="38">
                  <c:v>2.5015420497297614E-4</c:v>
                </c:pt>
                <c:pt idx="39">
                  <c:v>2.5027079291551583E-4</c:v>
                </c:pt>
                <c:pt idx="40">
                  <c:v>2.5027079291551583E-4</c:v>
                </c:pt>
                <c:pt idx="41">
                  <c:v>2.5027079291551583E-4</c:v>
                </c:pt>
                <c:pt idx="42">
                  <c:v>2.5038729143540486E-4</c:v>
                </c:pt>
                <c:pt idx="43">
                  <c:v>2.5038729143540486E-4</c:v>
                </c:pt>
                <c:pt idx="44">
                  <c:v>2.5038729143540486E-4</c:v>
                </c:pt>
                <c:pt idx="45">
                  <c:v>2.5050370035721142E-4</c:v>
                </c:pt>
                <c:pt idx="46">
                  <c:v>2.5050370035721142E-4</c:v>
                </c:pt>
                <c:pt idx="47">
                  <c:v>2.5050370035721142E-4</c:v>
                </c:pt>
                <c:pt idx="48">
                  <c:v>2.5050370035721142E-4</c:v>
                </c:pt>
                <c:pt idx="49">
                  <c:v>2.5062001950557636E-4</c:v>
                </c:pt>
                <c:pt idx="50">
                  <c:v>2.5062001950557636E-4</c:v>
                </c:pt>
                <c:pt idx="51">
                  <c:v>2.5085238778091109E-4</c:v>
                </c:pt>
                <c:pt idx="52">
                  <c:v>2.5096843655753032E-4</c:v>
                </c:pt>
                <c:pt idx="53">
                  <c:v>2.5096843655753032E-4</c:v>
                </c:pt>
                <c:pt idx="54">
                  <c:v>2.5096843655753032E-4</c:v>
                </c:pt>
                <c:pt idx="55">
                  <c:v>2.5096843655753032E-4</c:v>
                </c:pt>
                <c:pt idx="56">
                  <c:v>2.5120026251335413E-4</c:v>
                </c:pt>
                <c:pt idx="57">
                  <c:v>2.5120026251335413E-4</c:v>
                </c:pt>
                <c:pt idx="58">
                  <c:v>2.5120026251335413E-4</c:v>
                </c:pt>
                <c:pt idx="59">
                  <c:v>2.5131603934265648E-4</c:v>
                </c:pt>
                <c:pt idx="60">
                  <c:v>2.514317251730769E-4</c:v>
                </c:pt>
                <c:pt idx="61">
                  <c:v>2.514317251730769E-4</c:v>
                </c:pt>
                <c:pt idx="62">
                  <c:v>2.5154731982985408E-4</c:v>
                </c:pt>
                <c:pt idx="63">
                  <c:v>2.5166282313830333E-4</c:v>
                </c:pt>
                <c:pt idx="64">
                  <c:v>2.5166282313830333E-4</c:v>
                </c:pt>
                <c:pt idx="65">
                  <c:v>2.5189355501186497E-4</c:v>
                </c:pt>
                <c:pt idx="66">
                  <c:v>2.5189355501186497E-4</c:v>
                </c:pt>
                <c:pt idx="67">
                  <c:v>2.5200878322799534E-4</c:v>
                </c:pt>
                <c:pt idx="68">
                  <c:v>2.5200878322799534E-4</c:v>
                </c:pt>
                <c:pt idx="69">
                  <c:v>2.5212391939783438E-4</c:v>
                </c:pt>
                <c:pt idx="70">
                  <c:v>2.5212391939783438E-4</c:v>
                </c:pt>
                <c:pt idx="71">
                  <c:v>2.5223896334708738E-4</c:v>
                </c:pt>
                <c:pt idx="72">
                  <c:v>2.5223896334708738E-4</c:v>
                </c:pt>
                <c:pt idx="73">
                  <c:v>2.5258354012957471E-4</c:v>
                </c:pt>
                <c:pt idx="74">
                  <c:v>2.5269821345512856E-4</c:v>
                </c:pt>
                <c:pt idx="75">
                  <c:v>2.5269821345512856E-4</c:v>
                </c:pt>
                <c:pt idx="76">
                  <c:v>2.5269821345512856E-4</c:v>
                </c:pt>
                <c:pt idx="77">
                  <c:v>2.5269821345512856E-4</c:v>
                </c:pt>
                <c:pt idx="78">
                  <c:v>2.5269821345512856E-4</c:v>
                </c:pt>
                <c:pt idx="79">
                  <c:v>2.530416741914529E-4</c:v>
                </c:pt>
                <c:pt idx="80">
                  <c:v>2.531559741110141E-4</c:v>
                </c:pt>
                <c:pt idx="81">
                  <c:v>2.532701802449573E-4</c:v>
                </c:pt>
                <c:pt idx="82">
                  <c:v>2.532701802449573E-4</c:v>
                </c:pt>
                <c:pt idx="83">
                  <c:v>2.533842924198005E-4</c:v>
                </c:pt>
                <c:pt idx="84">
                  <c:v>2.533842924198005E-4</c:v>
                </c:pt>
                <c:pt idx="85">
                  <c:v>2.534983104621452E-4</c:v>
                </c:pt>
                <c:pt idx="86">
                  <c:v>2.5361223419867701E-4</c:v>
                </c:pt>
                <c:pt idx="87">
                  <c:v>2.5372606345616623E-4</c:v>
                </c:pt>
                <c:pt idx="88">
                  <c:v>2.5372606345616623E-4</c:v>
                </c:pt>
                <c:pt idx="89">
                  <c:v>2.5383979806146783E-4</c:v>
                </c:pt>
                <c:pt idx="90">
                  <c:v>2.5383979806146783E-4</c:v>
                </c:pt>
                <c:pt idx="91">
                  <c:v>2.5429378650090103E-4</c:v>
                </c:pt>
                <c:pt idx="92">
                  <c:v>2.5429378650090103E-4</c:v>
                </c:pt>
                <c:pt idx="93">
                  <c:v>2.5440704525109698E-4</c:v>
                </c:pt>
                <c:pt idx="94">
                  <c:v>2.5440704525109698E-4</c:v>
                </c:pt>
                <c:pt idx="95">
                  <c:v>2.5440704525109698E-4</c:v>
                </c:pt>
                <c:pt idx="96">
                  <c:v>2.5452020831204529E-4</c:v>
                </c:pt>
                <c:pt idx="97">
                  <c:v>2.5452020831204529E-4</c:v>
                </c:pt>
                <c:pt idx="98">
                  <c:v>2.5474624667613555E-4</c:v>
                </c:pt>
                <c:pt idx="99">
                  <c:v>2.5485912163446776E-4</c:v>
                </c:pt>
                <c:pt idx="100">
                  <c:v>2.5485912163446776E-4</c:v>
                </c:pt>
                <c:pt idx="101">
                  <c:v>2.5485912163446776E-4</c:v>
                </c:pt>
                <c:pt idx="102">
                  <c:v>2.5485912163446776E-4</c:v>
                </c:pt>
                <c:pt idx="103">
                  <c:v>2.5497190021393329E-4</c:v>
                </c:pt>
                <c:pt idx="104">
                  <c:v>2.5508458224235084E-4</c:v>
                </c:pt>
                <c:pt idx="105">
                  <c:v>2.5508458224235084E-4</c:v>
                </c:pt>
                <c:pt idx="106">
                  <c:v>2.5519716754762912E-4</c:v>
                </c:pt>
                <c:pt idx="107">
                  <c:v>2.5519716754762912E-4</c:v>
                </c:pt>
                <c:pt idx="108">
                  <c:v>2.553096559577676E-4</c:v>
                </c:pt>
                <c:pt idx="109">
                  <c:v>2.553096559577676E-4</c:v>
                </c:pt>
                <c:pt idx="110">
                  <c:v>2.5542204730085675E-4</c:v>
                </c:pt>
                <c:pt idx="111">
                  <c:v>2.5542204730085675E-4</c:v>
                </c:pt>
                <c:pt idx="112">
                  <c:v>2.5542204730085675E-4</c:v>
                </c:pt>
                <c:pt idx="113">
                  <c:v>2.5542204730085675E-4</c:v>
                </c:pt>
                <c:pt idx="114">
                  <c:v>2.5564653809870708E-4</c:v>
                </c:pt>
                <c:pt idx="115">
                  <c:v>2.5564653809870708E-4</c:v>
                </c:pt>
                <c:pt idx="116">
                  <c:v>2.5575863721010849E-4</c:v>
                </c:pt>
                <c:pt idx="117">
                  <c:v>2.5575863721010849E-4</c:v>
                </c:pt>
                <c:pt idx="118">
                  <c:v>2.5575863721010849E-4</c:v>
                </c:pt>
                <c:pt idx="119">
                  <c:v>2.5587063856774203E-4</c:v>
                </c:pt>
                <c:pt idx="120">
                  <c:v>2.5587063856774203E-4</c:v>
                </c:pt>
                <c:pt idx="121">
                  <c:v>2.5598254200016001E-4</c:v>
                </c:pt>
                <c:pt idx="122">
                  <c:v>2.5609434733600838E-4</c:v>
                </c:pt>
                <c:pt idx="123">
                  <c:v>2.5609434733600838E-4</c:v>
                </c:pt>
                <c:pt idx="124">
                  <c:v>2.5620605440402743E-4</c:v>
                </c:pt>
                <c:pt idx="125">
                  <c:v>2.5620605440402743E-4</c:v>
                </c:pt>
                <c:pt idx="126">
                  <c:v>2.5631766303305179E-4</c:v>
                </c:pt>
                <c:pt idx="127">
                  <c:v>2.5631766303305179E-4</c:v>
                </c:pt>
                <c:pt idx="128">
                  <c:v>2.5642917305201127E-4</c:v>
                </c:pt>
                <c:pt idx="129">
                  <c:v>2.5642917305201127E-4</c:v>
                </c:pt>
                <c:pt idx="130">
                  <c:v>2.5665189657593133E-4</c:v>
                </c:pt>
                <c:pt idx="131">
                  <c:v>2.5665189657593133E-4</c:v>
                </c:pt>
                <c:pt idx="132">
                  <c:v>2.5665189657593133E-4</c:v>
                </c:pt>
                <c:pt idx="133">
                  <c:v>2.5676310973923026E-4</c:v>
                </c:pt>
                <c:pt idx="134">
                  <c:v>2.5687422360914138E-4</c:v>
                </c:pt>
                <c:pt idx="135">
                  <c:v>2.5687422360914138E-4</c:v>
                </c:pt>
                <c:pt idx="136">
                  <c:v>2.5687422360914138E-4</c:v>
                </c:pt>
                <c:pt idx="137">
                  <c:v>2.5709615278654238E-4</c:v>
                </c:pt>
                <c:pt idx="138">
                  <c:v>2.5720696775314764E-4</c:v>
                </c:pt>
                <c:pt idx="139">
                  <c:v>2.5720696775314764E-4</c:v>
                </c:pt>
                <c:pt idx="140">
                  <c:v>2.5720696775314764E-4</c:v>
                </c:pt>
                <c:pt idx="141">
                  <c:v>2.5731768274459682E-4</c:v>
                </c:pt>
                <c:pt idx="142">
                  <c:v>2.5742829759069398E-4</c:v>
                </c:pt>
                <c:pt idx="143">
                  <c:v>2.5742829759069398E-4</c:v>
                </c:pt>
                <c:pt idx="144">
                  <c:v>2.5797986369101734E-4</c:v>
                </c:pt>
                <c:pt idx="145">
                  <c:v>2.5797986369101734E-4</c:v>
                </c:pt>
                <c:pt idx="146">
                  <c:v>2.5797986369101734E-4</c:v>
                </c:pt>
                <c:pt idx="147">
                  <c:v>2.5797986369101734E-4</c:v>
                </c:pt>
                <c:pt idx="148">
                  <c:v>2.5808987409647953E-4</c:v>
                </c:pt>
                <c:pt idx="149">
                  <c:v>2.5819978316802324E-4</c:v>
                </c:pt>
                <c:pt idx="150">
                  <c:v>2.5830959073625925E-4</c:v>
                </c:pt>
                <c:pt idx="151">
                  <c:v>2.5830959073625925E-4</c:v>
                </c:pt>
                <c:pt idx="152">
                  <c:v>2.5830959073625925E-4</c:v>
                </c:pt>
                <c:pt idx="153">
                  <c:v>2.5841929663190097E-4</c:v>
                </c:pt>
                <c:pt idx="154">
                  <c:v>2.5852890068576534E-4</c:v>
                </c:pt>
                <c:pt idx="155">
                  <c:v>2.5852890068576534E-4</c:v>
                </c:pt>
                <c:pt idx="156">
                  <c:v>2.5863840272877264E-4</c:v>
                </c:pt>
                <c:pt idx="157">
                  <c:v>2.5896629510341985E-4</c:v>
                </c:pt>
                <c:pt idx="158">
                  <c:v>2.5907538741429102E-4</c:v>
                </c:pt>
                <c:pt idx="159">
                  <c:v>2.5907538741429102E-4</c:v>
                </c:pt>
                <c:pt idx="160">
                  <c:v>2.5907538741429102E-4</c:v>
                </c:pt>
                <c:pt idx="161">
                  <c:v>2.5907538741429102E-4</c:v>
                </c:pt>
                <c:pt idx="162">
                  <c:v>2.5918437687047697E-4</c:v>
                </c:pt>
                <c:pt idx="163">
                  <c:v>2.5918437687047697E-4</c:v>
                </c:pt>
                <c:pt idx="164">
                  <c:v>2.5929326330352906E-4</c:v>
                </c:pt>
                <c:pt idx="165">
                  <c:v>2.5951072642697111E-4</c:v>
                </c:pt>
                <c:pt idx="166">
                  <c:v>2.5951072642697111E-4</c:v>
                </c:pt>
                <c:pt idx="167">
                  <c:v>2.5961930278099884E-4</c:v>
                </c:pt>
                <c:pt idx="168">
                  <c:v>2.5972777543916933E-4</c:v>
                </c:pt>
                <c:pt idx="169">
                  <c:v>2.5972777543916933E-4</c:v>
                </c:pt>
                <c:pt idx="170">
                  <c:v>2.5972777543916933E-4</c:v>
                </c:pt>
                <c:pt idx="171">
                  <c:v>2.6005256955997214E-4</c:v>
                </c:pt>
                <c:pt idx="172">
                  <c:v>2.6016062575669451E-4</c:v>
                </c:pt>
                <c:pt idx="173">
                  <c:v>2.6026857741909748E-4</c:v>
                </c:pt>
                <c:pt idx="174">
                  <c:v>2.6037642437981849E-4</c:v>
                </c:pt>
                <c:pt idx="175">
                  <c:v>2.6080676186252764E-4</c:v>
                </c:pt>
                <c:pt idx="176">
                  <c:v>2.6080676186252764E-4</c:v>
                </c:pt>
                <c:pt idx="177">
                  <c:v>2.6080676186252764E-4</c:v>
                </c:pt>
                <c:pt idx="178">
                  <c:v>2.6080676186252764E-4</c:v>
                </c:pt>
                <c:pt idx="179">
                  <c:v>2.6091408280830145E-4</c:v>
                </c:pt>
                <c:pt idx="180">
                  <c:v>2.6112840742273927E-4</c:v>
                </c:pt>
                <c:pt idx="181">
                  <c:v>2.6144909865468519E-4</c:v>
                </c:pt>
                <c:pt idx="182">
                  <c:v>2.6144909865468519E-4</c:v>
                </c:pt>
                <c:pt idx="183">
                  <c:v>2.6144909865468519E-4</c:v>
                </c:pt>
                <c:pt idx="184">
                  <c:v>2.6144909865468519E-4</c:v>
                </c:pt>
                <c:pt idx="185">
                  <c:v>2.6144909865468519E-4</c:v>
                </c:pt>
                <c:pt idx="186">
                  <c:v>2.6155578288303012E-4</c:v>
                </c:pt>
                <c:pt idx="187">
                  <c:v>2.6176883107007751E-4</c:v>
                </c:pt>
                <c:pt idx="188">
                  <c:v>2.6176883107007751E-4</c:v>
                </c:pt>
                <c:pt idx="189">
                  <c:v>2.6187519469712415E-4</c:v>
                </c:pt>
                <c:pt idx="190">
                  <c:v>2.6187519469712415E-4</c:v>
                </c:pt>
                <c:pt idx="191">
                  <c:v>2.6198145112561034E-4</c:v>
                </c:pt>
                <c:pt idx="192">
                  <c:v>2.6198145112561034E-4</c:v>
                </c:pt>
                <c:pt idx="193">
                  <c:v>2.6208760019000071E-4</c:v>
                </c:pt>
                <c:pt idx="194">
                  <c:v>2.6208760019000071E-4</c:v>
                </c:pt>
                <c:pt idx="195">
                  <c:v>2.6229957556494311E-4</c:v>
                </c:pt>
                <c:pt idx="196">
                  <c:v>2.6229957556494311E-4</c:v>
                </c:pt>
                <c:pt idx="197">
                  <c:v>2.6229957556494311E-4</c:v>
                </c:pt>
                <c:pt idx="198">
                  <c:v>2.6240540154501561E-4</c:v>
                </c:pt>
                <c:pt idx="199">
                  <c:v>2.6240540154501561E-4</c:v>
                </c:pt>
                <c:pt idx="200">
                  <c:v>2.6251111950003432E-4</c:v>
                </c:pt>
                <c:pt idx="201">
                  <c:v>2.6272223067526324E-4</c:v>
                </c:pt>
                <c:pt idx="202">
                  <c:v>2.6272223067526324E-4</c:v>
                </c:pt>
                <c:pt idx="203">
                  <c:v>2.6282762356595059E-4</c:v>
                </c:pt>
                <c:pt idx="204">
                  <c:v>2.6282762356595059E-4</c:v>
                </c:pt>
                <c:pt idx="205">
                  <c:v>2.6303808313056905E-4</c:v>
                </c:pt>
                <c:pt idx="206">
                  <c:v>2.6314314947570343E-4</c:v>
                </c:pt>
                <c:pt idx="207">
                  <c:v>2.6314314947570343E-4</c:v>
                </c:pt>
                <c:pt idx="208">
                  <c:v>2.6324810664372678E-4</c:v>
                </c:pt>
                <c:pt idx="209">
                  <c:v>2.6345769279219171E-4</c:v>
                </c:pt>
                <c:pt idx="210">
                  <c:v>2.6356232144481706E-4</c:v>
                </c:pt>
                <c:pt idx="211">
                  <c:v>2.638755477519664E-4</c:v>
                </c:pt>
                <c:pt idx="212">
                  <c:v>2.6408381394670395E-4</c:v>
                </c:pt>
                <c:pt idx="213">
                  <c:v>2.6408381394670395E-4</c:v>
                </c:pt>
                <c:pt idx="214">
                  <c:v>2.643953829605694E-4</c:v>
                </c:pt>
                <c:pt idx="215">
                  <c:v>2.6480925162291274E-4</c:v>
                </c:pt>
                <c:pt idx="216">
                  <c:v>2.6491243972516331E-4</c:v>
                </c:pt>
                <c:pt idx="217">
                  <c:v>2.650155158777374E-4</c:v>
                </c:pt>
                <c:pt idx="218">
                  <c:v>2.650155158777374E-4</c:v>
                </c:pt>
                <c:pt idx="219">
                  <c:v>2.6511847991869035E-4</c:v>
                </c:pt>
                <c:pt idx="220">
                  <c:v>2.6522133168620763E-4</c:v>
                </c:pt>
                <c:pt idx="221">
                  <c:v>2.6522133168620763E-4</c:v>
                </c:pt>
                <c:pt idx="222">
                  <c:v>2.653240710186056E-4</c:v>
                </c:pt>
                <c:pt idx="223">
                  <c:v>2.6563161279021268E-4</c:v>
                </c:pt>
                <c:pt idx="224">
                  <c:v>2.6573390076792166E-4</c:v>
                </c:pt>
                <c:pt idx="225">
                  <c:v>2.664467368475283E-4</c:v>
                </c:pt>
                <c:pt idx="226">
                  <c:v>2.6654811439526976E-4</c:v>
                </c:pt>
                <c:pt idx="227">
                  <c:v>2.6664937741807866E-4</c:v>
                </c:pt>
                <c:pt idx="228">
                  <c:v>2.6675052575614376E-4</c:v>
                </c:pt>
                <c:pt idx="229">
                  <c:v>2.6685155924979082E-4</c:v>
                </c:pt>
                <c:pt idx="230">
                  <c:v>2.6685155924979082E-4</c:v>
                </c:pt>
                <c:pt idx="231">
                  <c:v>2.6695247773948278E-4</c:v>
                </c:pt>
                <c:pt idx="232">
                  <c:v>2.6745533955449015E-4</c:v>
                </c:pt>
                <c:pt idx="233">
                  <c:v>2.6745533955449015E-4</c:v>
                </c:pt>
                <c:pt idx="234">
                  <c:v>2.6765567368451502E-4</c:v>
                </c:pt>
                <c:pt idx="235">
                  <c:v>2.6765567368451502E-4</c:v>
                </c:pt>
                <c:pt idx="236">
                  <c:v>2.6775566641585414E-4</c:v>
                </c:pt>
                <c:pt idx="237">
                  <c:v>2.6775566641585414E-4</c:v>
                </c:pt>
                <c:pt idx="238">
                  <c:v>2.6795530241977532E-4</c:v>
                </c:pt>
                <c:pt idx="239">
                  <c:v>2.6795530241977532E-4</c:v>
                </c:pt>
                <c:pt idx="240">
                  <c:v>2.6805494537621784E-4</c:v>
                </c:pt>
                <c:pt idx="241">
                  <c:v>2.683531721696256E-4</c:v>
                </c:pt>
                <c:pt idx="242">
                  <c:v>2.6845234655022019E-4</c:v>
                </c:pt>
                <c:pt idx="243">
                  <c:v>2.6914326737397762E-4</c:v>
                </c:pt>
                <c:pt idx="244">
                  <c:v>2.6943759991220382E-4</c:v>
                </c:pt>
                <c:pt idx="245">
                  <c:v>2.6982837513890578E-4</c:v>
                </c:pt>
                <c:pt idx="246">
                  <c:v>2.6992577002347962E-4</c:v>
                </c:pt>
                <c:pt idx="247">
                  <c:v>2.7002304502884099E-4</c:v>
                </c:pt>
                <c:pt idx="248">
                  <c:v>2.7021723478238554E-4</c:v>
                </c:pt>
                <c:pt idx="249">
                  <c:v>2.7050761645045298E-4</c:v>
                </c:pt>
                <c:pt idx="250">
                  <c:v>2.7098916771780673E-4</c:v>
                </c:pt>
                <c:pt idx="251">
                  <c:v>2.7118093827465289E-4</c:v>
                </c:pt>
                <c:pt idx="252">
                  <c:v>2.7175331990590148E-4</c:v>
                </c:pt>
                <c:pt idx="253">
                  <c:v>2.7241550895256811E-4</c:v>
                </c:pt>
                <c:pt idx="254">
                  <c:v>2.7250961316933756E-4</c:v>
                </c:pt>
                <c:pt idx="255">
                  <c:v>2.7260359337817353E-4</c:v>
                </c:pt>
                <c:pt idx="256">
                  <c:v>2.7279118116939588E-4</c:v>
                </c:pt>
                <c:pt idx="257">
                  <c:v>2.7288478845086307E-4</c:v>
                </c:pt>
                <c:pt idx="258">
                  <c:v>2.7316486203659158E-4</c:v>
                </c:pt>
                <c:pt idx="259">
                  <c:v>2.7353654195607502E-4</c:v>
                </c:pt>
                <c:pt idx="260">
                  <c:v>2.7436545638154171E-4</c:v>
                </c:pt>
                <c:pt idx="261">
                  <c:v>2.7554458968932218E-4</c:v>
                </c:pt>
                <c:pt idx="262">
                  <c:v>2.7563439407983416E-4</c:v>
                </c:pt>
                <c:pt idx="263">
                  <c:v>2.7572406943176858E-4</c:v>
                </c:pt>
                <c:pt idx="264">
                  <c:v>2.7617050554487919E-4</c:v>
                </c:pt>
                <c:pt idx="265">
                  <c:v>2.7625940362707436E-4</c:v>
                </c:pt>
                <c:pt idx="266">
                  <c:v>2.7652531700075715E-4</c:v>
                </c:pt>
                <c:pt idx="267">
                  <c:v>2.7835361437291854E-4</c:v>
                </c:pt>
                <c:pt idx="268">
                  <c:v>2.7852468905134261E-4</c:v>
                </c:pt>
                <c:pt idx="269">
                  <c:v>2.7878029776242318E-4</c:v>
                </c:pt>
                <c:pt idx="270">
                  <c:v>2.790346991757647E-4</c:v>
                </c:pt>
                <c:pt idx="271">
                  <c:v>2.7945600851791595E-4</c:v>
                </c:pt>
                <c:pt idx="272">
                  <c:v>2.7953986519629371E-4</c:v>
                </c:pt>
                <c:pt idx="273">
                  <c:v>2.800401574414594E-4</c:v>
                </c:pt>
                <c:pt idx="274">
                  <c:v>2.810260031680642E-4</c:v>
                </c:pt>
                <c:pt idx="275">
                  <c:v>2.8135021979307662E-4</c:v>
                </c:pt>
                <c:pt idx="276">
                  <c:v>2.8230955476184319E-4</c:v>
                </c:pt>
                <c:pt idx="277">
                  <c:v>2.8246749113119442E-4</c:v>
                </c:pt>
                <c:pt idx="278">
                  <c:v>2.8309361905569516E-4</c:v>
                </c:pt>
                <c:pt idx="279">
                  <c:v>2.8409177282847948E-4</c:v>
                </c:pt>
                <c:pt idx="280">
                  <c:v>2.8572581402850098E-4</c:v>
                </c:pt>
                <c:pt idx="281">
                  <c:v>2.8615928912124943E-4</c:v>
                </c:pt>
                <c:pt idx="282">
                  <c:v>2.8687003265497844E-4</c:v>
                </c:pt>
                <c:pt idx="283">
                  <c:v>2.8784027463524763E-4</c:v>
                </c:pt>
                <c:pt idx="284">
                  <c:v>2.8878129871425504E-4</c:v>
                </c:pt>
                <c:pt idx="285">
                  <c:v>2.9045035513734633E-4</c:v>
                </c:pt>
                <c:pt idx="286">
                  <c:v>2.9100403382484774E-4</c:v>
                </c:pt>
                <c:pt idx="287">
                  <c:v>2.9118581849747884E-4</c:v>
                </c:pt>
                <c:pt idx="288">
                  <c:v>2.9178169850160515E-4</c:v>
                </c:pt>
                <c:pt idx="289">
                  <c:v>2.9224719893870116E-4</c:v>
                </c:pt>
                <c:pt idx="290">
                  <c:v>2.92304683463941E-4</c:v>
                </c:pt>
                <c:pt idx="291">
                  <c:v>2.9416538974821042E-4</c:v>
                </c:pt>
                <c:pt idx="292">
                  <c:v>2.9682616144915866E-4</c:v>
                </c:pt>
                <c:pt idx="293">
                  <c:v>2.9741142269055452E-4</c:v>
                </c:pt>
                <c:pt idx="294">
                  <c:v>2.9807854932136879E-4</c:v>
                </c:pt>
                <c:pt idx="295">
                  <c:v>2.9967187092110081E-4</c:v>
                </c:pt>
                <c:pt idx="296">
                  <c:v>3.0071077343769913E-4</c:v>
                </c:pt>
                <c:pt idx="297">
                  <c:v>3.0084760424372426E-4</c:v>
                </c:pt>
                <c:pt idx="298">
                  <c:v>3.0177468675902052E-4</c:v>
                </c:pt>
                <c:pt idx="299">
                  <c:v>3.0228519654335869E-4</c:v>
                </c:pt>
                <c:pt idx="300">
                  <c:v>3.022864514832216E-4</c:v>
                </c:pt>
                <c:pt idx="301">
                  <c:v>3.0227713802290668E-4</c:v>
                </c:pt>
                <c:pt idx="302">
                  <c:v>3.0210639497383197E-4</c:v>
                </c:pt>
                <c:pt idx="303">
                  <c:v>3.0169308913481077E-4</c:v>
                </c:pt>
                <c:pt idx="304">
                  <c:v>3.0093783156709197E-4</c:v>
                </c:pt>
                <c:pt idx="305">
                  <c:v>3.0021330484581859E-4</c:v>
                </c:pt>
                <c:pt idx="306">
                  <c:v>2.9967523632405056E-4</c:v>
                </c:pt>
                <c:pt idx="307">
                  <c:v>2.9967523632405056E-4</c:v>
                </c:pt>
                <c:pt idx="308">
                  <c:v>2.9961504113071091E-4</c:v>
                </c:pt>
                <c:pt idx="309">
                  <c:v>2.9890838077394511E-4</c:v>
                </c:pt>
                <c:pt idx="310">
                  <c:v>2.9870153832317256E-4</c:v>
                </c:pt>
                <c:pt idx="311">
                  <c:v>2.9826978694832713E-4</c:v>
                </c:pt>
                <c:pt idx="312">
                  <c:v>2.9733439754799963E-4</c:v>
                </c:pt>
                <c:pt idx="313">
                  <c:v>2.972107691632683E-4</c:v>
                </c:pt>
                <c:pt idx="314">
                  <c:v>2.967014374223109E-4</c:v>
                </c:pt>
                <c:pt idx="315">
                  <c:v>2.958932027880924E-4</c:v>
                </c:pt>
                <c:pt idx="316">
                  <c:v>2.9172943700307556E-4</c:v>
                </c:pt>
                <c:pt idx="317">
                  <c:v>2.9064323995443972E-4</c:v>
                </c:pt>
                <c:pt idx="318">
                  <c:v>2.8536883199309647E-4</c:v>
                </c:pt>
                <c:pt idx="319">
                  <c:v>2.8231844660192389E-4</c:v>
                </c:pt>
                <c:pt idx="320">
                  <c:v>2.8143999239363263E-4</c:v>
                </c:pt>
                <c:pt idx="321">
                  <c:v>2.8143999239363263E-4</c:v>
                </c:pt>
                <c:pt idx="322">
                  <c:v>2.7904420826538296E-4</c:v>
                </c:pt>
                <c:pt idx="323">
                  <c:v>2.7758695272056837E-4</c:v>
                </c:pt>
                <c:pt idx="324">
                  <c:v>2.7061501504712374E-4</c:v>
                </c:pt>
                <c:pt idx="325">
                  <c:v>2.6856253123288371E-4</c:v>
                </c:pt>
                <c:pt idx="326">
                  <c:v>2.663566595621578E-4</c:v>
                </c:pt>
                <c:pt idx="327">
                  <c:v>2.6523288645046225E-4</c:v>
                </c:pt>
                <c:pt idx="328">
                  <c:v>2.623114770778071E-4</c:v>
                </c:pt>
                <c:pt idx="329">
                  <c:v>2.6188714456464322E-4</c:v>
                </c:pt>
                <c:pt idx="330">
                  <c:v>2.6178079297975828E-4</c:v>
                </c:pt>
                <c:pt idx="331">
                  <c:v>2.6167433434333827E-4</c:v>
                </c:pt>
                <c:pt idx="332">
                  <c:v>2.6092614038359979E-4</c:v>
                </c:pt>
                <c:pt idx="333">
                  <c:v>2.6006472160212615E-4</c:v>
                </c:pt>
                <c:pt idx="334">
                  <c:v>2.5919662217428611E-4</c:v>
                </c:pt>
                <c:pt idx="335">
                  <c:v>2.5305452756766897E-4</c:v>
                </c:pt>
                <c:pt idx="336">
                  <c:v>2.5236683107154667E-4</c:v>
                </c:pt>
                <c:pt idx="337">
                  <c:v>2.5156030836872293E-4</c:v>
                </c:pt>
                <c:pt idx="338">
                  <c:v>2.508654375847085E-4</c:v>
                </c:pt>
                <c:pt idx="339">
                  <c:v>2.4970011282397211E-4</c:v>
                </c:pt>
                <c:pt idx="340">
                  <c:v>2.4252836829171233E-4</c:v>
                </c:pt>
                <c:pt idx="341">
                  <c:v>2.4142747511051631E-4</c:v>
                </c:pt>
                <c:pt idx="342">
                  <c:v>2.4118198838722044E-4</c:v>
                </c:pt>
                <c:pt idx="343">
                  <c:v>2.4105913104021344E-4</c:v>
                </c:pt>
                <c:pt idx="344">
                  <c:v>2.3733899574031306E-4</c:v>
                </c:pt>
                <c:pt idx="345">
                  <c:v>2.3658721570617378E-4</c:v>
                </c:pt>
                <c:pt idx="346">
                  <c:v>2.28550473313326E-4</c:v>
                </c:pt>
                <c:pt idx="347">
                  <c:v>2.2725251988345399E-4</c:v>
                </c:pt>
                <c:pt idx="348">
                  <c:v>2.2424626535065651E-4</c:v>
                </c:pt>
                <c:pt idx="349">
                  <c:v>2.1788655696101982E-4</c:v>
                </c:pt>
                <c:pt idx="350">
                  <c:v>2.1466814624429795E-4</c:v>
                </c:pt>
                <c:pt idx="351">
                  <c:v>2.1439890042105711E-4</c:v>
                </c:pt>
                <c:pt idx="352">
                  <c:v>2.114273419037361E-4</c:v>
                </c:pt>
                <c:pt idx="353">
                  <c:v>2.0803034888200968E-4</c:v>
                </c:pt>
                <c:pt idx="354">
                  <c:v>2.05982924946402E-4</c:v>
                </c:pt>
                <c:pt idx="355">
                  <c:v>2.0228234570467401E-4</c:v>
                </c:pt>
                <c:pt idx="356">
                  <c:v>1.9884096701709979E-4</c:v>
                </c:pt>
                <c:pt idx="357">
                  <c:v>1.987030532217065E-4</c:v>
                </c:pt>
                <c:pt idx="358">
                  <c:v>1.9856512107535308E-4</c:v>
                </c:pt>
                <c:pt idx="359">
                  <c:v>1.9677041095238562E-4</c:v>
                </c:pt>
                <c:pt idx="360">
                  <c:v>1.9345028696937921E-4</c:v>
                </c:pt>
                <c:pt idx="361">
                  <c:v>1.8734722164666487E-4</c:v>
                </c:pt>
                <c:pt idx="362">
                  <c:v>1.8318002851204715E-4</c:v>
                </c:pt>
                <c:pt idx="363">
                  <c:v>1.8290217392870456E-4</c:v>
                </c:pt>
                <c:pt idx="364">
                  <c:v>1.8151295709290132E-4</c:v>
                </c:pt>
                <c:pt idx="365">
                  <c:v>1.8054062060194557E-4</c:v>
                </c:pt>
                <c:pt idx="366">
                  <c:v>1.7651463647670675E-4</c:v>
                </c:pt>
                <c:pt idx="367">
                  <c:v>1.7415734449014269E-4</c:v>
                </c:pt>
                <c:pt idx="368">
                  <c:v>1.7277204265757126E-4</c:v>
                </c:pt>
                <c:pt idx="369">
                  <c:v>1.6751990600516172E-4</c:v>
                </c:pt>
                <c:pt idx="370">
                  <c:v>1.6545315319198316E-4</c:v>
                </c:pt>
                <c:pt idx="371">
                  <c:v>1.5682620391574748E-4</c:v>
                </c:pt>
                <c:pt idx="372">
                  <c:v>1.5383820311494535E-4</c:v>
                </c:pt>
                <c:pt idx="373">
                  <c:v>1.5316115506398519E-4</c:v>
                </c:pt>
                <c:pt idx="374">
                  <c:v>1.5248489797922105E-4</c:v>
                </c:pt>
                <c:pt idx="375">
                  <c:v>1.5221462017611014E-4</c:v>
                </c:pt>
                <c:pt idx="376">
                  <c:v>1.5221462017611014E-4</c:v>
                </c:pt>
                <c:pt idx="377">
                  <c:v>1.488474494825674E-4</c:v>
                </c:pt>
                <c:pt idx="378">
                  <c:v>1.4790854955341971E-4</c:v>
                </c:pt>
                <c:pt idx="379">
                  <c:v>1.4377261398741469E-4</c:v>
                </c:pt>
                <c:pt idx="380">
                  <c:v>1.4112452005157977E-4</c:v>
                </c:pt>
                <c:pt idx="381">
                  <c:v>1.4086062892885372E-4</c:v>
                </c:pt>
                <c:pt idx="382">
                  <c:v>1.378383623300852E-4</c:v>
                </c:pt>
                <c:pt idx="383">
                  <c:v>1.2223630010214221E-4</c:v>
                </c:pt>
                <c:pt idx="384">
                  <c:v>1.1975500527096339E-4</c:v>
                </c:pt>
                <c:pt idx="385">
                  <c:v>1.1583392688755109E-4</c:v>
                </c:pt>
                <c:pt idx="386">
                  <c:v>1.1413797412940309E-4</c:v>
                </c:pt>
                <c:pt idx="387">
                  <c:v>1.1209499021698241E-4</c:v>
                </c:pt>
                <c:pt idx="388">
                  <c:v>1.1066388330811637E-4</c:v>
                </c:pt>
                <c:pt idx="389">
                  <c:v>1.0034552140581889E-4</c:v>
                </c:pt>
                <c:pt idx="390">
                  <c:v>9.832427743317206E-5</c:v>
                </c:pt>
                <c:pt idx="391">
                  <c:v>9.6325826390398153E-5</c:v>
                </c:pt>
                <c:pt idx="392">
                  <c:v>8.6476885254176052E-5</c:v>
                </c:pt>
                <c:pt idx="393">
                  <c:v>8.3299174386778079E-5</c:v>
                </c:pt>
                <c:pt idx="394">
                  <c:v>8.1287474403743675E-5</c:v>
                </c:pt>
                <c:pt idx="395">
                  <c:v>7.9011571488613397E-5</c:v>
                </c:pt>
                <c:pt idx="396">
                  <c:v>7.861988012531406E-5</c:v>
                </c:pt>
                <c:pt idx="397">
                  <c:v>7.3545814369347092E-5</c:v>
                </c:pt>
                <c:pt idx="398">
                  <c:v>7.2149028237724513E-5</c:v>
                </c:pt>
                <c:pt idx="399">
                  <c:v>6.7974035897122944E-5</c:v>
                </c:pt>
                <c:pt idx="400">
                  <c:v>6.551295116594873E-5</c:v>
                </c:pt>
                <c:pt idx="401">
                  <c:v>5.6195966411222091E-5</c:v>
                </c:pt>
                <c:pt idx="402">
                  <c:v>5.1793259353328544E-5</c:v>
                </c:pt>
                <c:pt idx="403">
                  <c:v>5.0914065441487089E-5</c:v>
                </c:pt>
                <c:pt idx="404">
                  <c:v>4.0881163069299888E-5</c:v>
                </c:pt>
                <c:pt idx="405">
                  <c:v>3.7462495092887384E-5</c:v>
                </c:pt>
                <c:pt idx="406">
                  <c:v>3.7346613868581616E-5</c:v>
                </c:pt>
                <c:pt idx="407">
                  <c:v>3.394183690135962E-5</c:v>
                </c:pt>
                <c:pt idx="408">
                  <c:v>3.0335481003057165E-5</c:v>
                </c:pt>
                <c:pt idx="409">
                  <c:v>2.9603162724917882E-5</c:v>
                </c:pt>
                <c:pt idx="410">
                  <c:v>1.8852555274945519E-5</c:v>
                </c:pt>
                <c:pt idx="411">
                  <c:v>1.6951121307336945E-5</c:v>
                </c:pt>
                <c:pt idx="412">
                  <c:v>1.1117284640986407E-5</c:v>
                </c:pt>
                <c:pt idx="413">
                  <c:v>7.307757329366004E-6</c:v>
                </c:pt>
                <c:pt idx="414">
                  <c:v>3.8213894957510125E-6</c:v>
                </c:pt>
                <c:pt idx="415">
                  <c:v>1.6077782508703543E-6</c:v>
                </c:pt>
                <c:pt idx="416">
                  <c:v>1.5610925434828034E-6</c:v>
                </c:pt>
                <c:pt idx="417">
                  <c:v>1.4750262316296922E-6</c:v>
                </c:pt>
                <c:pt idx="418">
                  <c:v>8.5322969041621755E-7</c:v>
                </c:pt>
                <c:pt idx="419">
                  <c:v>6.6853717880241634E-7</c:v>
                </c:pt>
                <c:pt idx="420">
                  <c:v>2.4253233481096172E-7</c:v>
                </c:pt>
                <c:pt idx="421">
                  <c:v>1.8923112130337266E-7</c:v>
                </c:pt>
                <c:pt idx="422">
                  <c:v>9.089029054399465E-8</c:v>
                </c:pt>
                <c:pt idx="423">
                  <c:v>7.2404196255452353E-8</c:v>
                </c:pt>
                <c:pt idx="424">
                  <c:v>4.9741636823651734E-8</c:v>
                </c:pt>
                <c:pt idx="425">
                  <c:v>4.1232554486013145E-8</c:v>
                </c:pt>
                <c:pt idx="426">
                  <c:v>2.3823436312940249E-9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1-204F-8D8A-7CD225BB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72591"/>
        <c:axId val="1539663967"/>
      </c:scatterChart>
      <c:valAx>
        <c:axId val="15330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3967"/>
        <c:crosses val="autoZero"/>
        <c:crossBetween val="midCat"/>
      </c:valAx>
      <c:valAx>
        <c:axId val="1539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[CrowdfundingBookAttempt2.xlsx]Outcome filtered by year!PivotTable5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Month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filtered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filtered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filtered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2-9743-87F2-939415ADABA9}"/>
            </c:ext>
          </c:extLst>
        </c:ser>
        <c:ser>
          <c:idx val="1"/>
          <c:order val="1"/>
          <c:tx>
            <c:strRef>
              <c:f>'Outcome filtered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filtered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filtered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2-9743-87F2-939415ADABA9}"/>
            </c:ext>
          </c:extLst>
        </c:ser>
        <c:ser>
          <c:idx val="2"/>
          <c:order val="2"/>
          <c:tx>
            <c:strRef>
              <c:f>'Outcome filtered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filtered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filtered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2-9743-87F2-939415ADAB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10784"/>
        <c:axId val="1201112432"/>
      </c:lineChart>
      <c:catAx>
        <c:axId val="12011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2432"/>
        <c:crosses val="autoZero"/>
        <c:auto val="1"/>
        <c:lblAlgn val="ctr"/>
        <c:lblOffset val="100"/>
        <c:noMultiLvlLbl val="0"/>
      </c:catAx>
      <c:valAx>
        <c:axId val="1201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[CrowdfundingBookAttempt2.xlsx]Pivot Table_CountPer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 of campaigns were successful, failed, canceled, or are currently live per </a:t>
            </a:r>
            <a:r>
              <a:rPr lang="en-US" sz="1400" b="1" i="0" u="none" strike="noStrike" baseline="0">
                <a:effectLst/>
              </a:rPr>
              <a:t>category</a:t>
            </a:r>
            <a:r>
              <a:rPr lang="en-US" sz="1400" b="0" i="0" u="none" strike="noStrike" baseline="0">
                <a:effectLst/>
              </a:rPr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Table_CountPer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Table_CountPer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Table_CountPer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7-F147-9F8A-A2D6490C3190}"/>
            </c:ext>
          </c:extLst>
        </c:ser>
        <c:ser>
          <c:idx val="1"/>
          <c:order val="1"/>
          <c:tx>
            <c:strRef>
              <c:f>'Pivot Table_CountPer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Table_CountPer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Table_CountPer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7-F147-9F8A-A2D6490C3190}"/>
            </c:ext>
          </c:extLst>
        </c:ser>
        <c:ser>
          <c:idx val="2"/>
          <c:order val="2"/>
          <c:tx>
            <c:strRef>
              <c:f>'Pivot Table_CountPer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Table_CountPer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Table_CountPer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7-F147-9F8A-A2D6490C3190}"/>
            </c:ext>
          </c:extLst>
        </c:ser>
        <c:ser>
          <c:idx val="3"/>
          <c:order val="3"/>
          <c:tx>
            <c:strRef>
              <c:f>'Pivot Table_CountPer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Table_CountPer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Table_CountPer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7-F147-9F8A-A2D6490C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7365536"/>
        <c:axId val="637221888"/>
      </c:barChart>
      <c:catAx>
        <c:axId val="6373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21888"/>
        <c:crosses val="autoZero"/>
        <c:auto val="1"/>
        <c:lblAlgn val="ctr"/>
        <c:lblOffset val="100"/>
        <c:noMultiLvlLbl val="0"/>
      </c:catAx>
      <c:valAx>
        <c:axId val="63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[CrowdfundingBookAttempt2.xlsx]Pivot -filtered by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Success Rate FIltered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57392825896762E-2"/>
          <c:y val="7.407407407407407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-filtered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-filtered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-filtered by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5341-8A42-9CB4B05D3B4E}"/>
            </c:ext>
          </c:extLst>
        </c:ser>
        <c:ser>
          <c:idx val="1"/>
          <c:order val="1"/>
          <c:tx>
            <c:strRef>
              <c:f>'Pivot -filtered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-filtered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-filtered by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F-5341-8A42-9CB4B05D3B4E}"/>
            </c:ext>
          </c:extLst>
        </c:ser>
        <c:ser>
          <c:idx val="2"/>
          <c:order val="2"/>
          <c:tx>
            <c:strRef>
              <c:f>'Pivot -filtered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-filtered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-filtered by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F-5341-8A42-9CB4B05D3B4E}"/>
            </c:ext>
          </c:extLst>
        </c:ser>
        <c:ser>
          <c:idx val="3"/>
          <c:order val="3"/>
          <c:tx>
            <c:strRef>
              <c:f>'Pivot -filtered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-filtered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-filtered by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6F-5341-8A42-9CB4B05D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5220112"/>
        <c:axId val="755221760"/>
      </c:barChart>
      <c:catAx>
        <c:axId val="755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1760"/>
        <c:crosses val="autoZero"/>
        <c:auto val="1"/>
        <c:lblAlgn val="ctr"/>
        <c:lblOffset val="100"/>
        <c:noMultiLvlLbl val="0"/>
      </c:catAx>
      <c:valAx>
        <c:axId val="755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15</xdr:row>
      <xdr:rowOff>12700</xdr:rowOff>
    </xdr:from>
    <xdr:to>
      <xdr:col>8</xdr:col>
      <xdr:colOff>25400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12570-1BCC-04DA-5CA4-9D17EE93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25</xdr:row>
      <xdr:rowOff>177800</xdr:rowOff>
    </xdr:from>
    <xdr:to>
      <xdr:col>17</xdr:col>
      <xdr:colOff>679450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50AED-FC51-964D-8DBA-C4188F03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</xdr:row>
      <xdr:rowOff>31750</xdr:rowOff>
    </xdr:from>
    <xdr:to>
      <xdr:col>14</xdr:col>
      <xdr:colOff>749300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B78B4-9562-E925-7681-88A423CA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15</xdr:row>
      <xdr:rowOff>171450</xdr:rowOff>
    </xdr:from>
    <xdr:to>
      <xdr:col>8</xdr:col>
      <xdr:colOff>342900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944B2-889B-58E9-9B45-818BA54A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</xdr:row>
      <xdr:rowOff>139700</xdr:rowOff>
    </xdr:from>
    <xdr:to>
      <xdr:col>14</xdr:col>
      <xdr:colOff>711200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FFD68-C041-A459-6E12-206E6FA23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ly.paredes/Library/Containers/com.microsoft.Excel/Data/Library/Application%20Support/Microsoft/CrowdfundingBook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wdfunding_Data"/>
      <sheetName val="PivotTable_Counts_succesful "/>
      <sheetName val="PivotTable_Filtered_by_Country"/>
      <sheetName val="Pivot_Outcome_by_year"/>
      <sheetName val="Pivot_Chart_Filtered by_Date"/>
      <sheetName val="Percentage_Goals_by_Success"/>
      <sheetName val="Number of Backers"/>
      <sheetName val="Days_of_campaign"/>
      <sheetName val="goal to pledge"/>
      <sheetName val="Summary"/>
    </sheetNames>
    <sheetDataSet>
      <sheetData sheetId="0">
        <row r="1">
          <cell r="F1" t="str">
            <v>outcome</v>
          </cell>
          <cell r="J1" t="str">
            <v>backers_count</v>
          </cell>
          <cell r="L1" t="str">
            <v>currency</v>
          </cell>
        </row>
        <row r="2">
          <cell r="F2" t="str">
            <v>failed</v>
          </cell>
          <cell r="J2">
            <v>0</v>
          </cell>
          <cell r="L2" t="str">
            <v>CAD</v>
          </cell>
        </row>
        <row r="3">
          <cell r="F3" t="str">
            <v>successful</v>
          </cell>
          <cell r="J3">
            <v>158</v>
          </cell>
          <cell r="L3" t="str">
            <v>USD</v>
          </cell>
        </row>
        <row r="4">
          <cell r="F4" t="str">
            <v>successful</v>
          </cell>
          <cell r="J4">
            <v>1425</v>
          </cell>
          <cell r="L4" t="str">
            <v>AUD</v>
          </cell>
        </row>
        <row r="5">
          <cell r="F5" t="str">
            <v>failed</v>
          </cell>
          <cell r="J5">
            <v>24</v>
          </cell>
          <cell r="L5" t="str">
            <v>USD</v>
          </cell>
        </row>
        <row r="6">
          <cell r="F6" t="str">
            <v>failed</v>
          </cell>
          <cell r="J6">
            <v>53</v>
          </cell>
          <cell r="L6" t="str">
            <v>USD</v>
          </cell>
        </row>
        <row r="7">
          <cell r="F7" t="str">
            <v>successful</v>
          </cell>
          <cell r="J7">
            <v>174</v>
          </cell>
          <cell r="L7" t="str">
            <v>DKK</v>
          </cell>
        </row>
        <row r="8">
          <cell r="F8" t="str">
            <v>failed</v>
          </cell>
          <cell r="J8">
            <v>18</v>
          </cell>
          <cell r="L8" t="str">
            <v>GBP</v>
          </cell>
        </row>
        <row r="9">
          <cell r="F9" t="str">
            <v>successful</v>
          </cell>
          <cell r="J9">
            <v>227</v>
          </cell>
          <cell r="L9" t="str">
            <v>DKK</v>
          </cell>
        </row>
        <row r="10">
          <cell r="F10" t="str">
            <v>live</v>
          </cell>
          <cell r="J10">
            <v>708</v>
          </cell>
          <cell r="L10" t="str">
            <v>DKK</v>
          </cell>
        </row>
        <row r="11">
          <cell r="F11" t="str">
            <v>failed</v>
          </cell>
          <cell r="J11">
            <v>44</v>
          </cell>
          <cell r="L11" t="str">
            <v>USD</v>
          </cell>
        </row>
        <row r="12">
          <cell r="F12" t="str">
            <v>successful</v>
          </cell>
          <cell r="J12">
            <v>220</v>
          </cell>
          <cell r="L12" t="str">
            <v>USD</v>
          </cell>
        </row>
        <row r="13">
          <cell r="F13" t="str">
            <v>failed</v>
          </cell>
          <cell r="J13">
            <v>27</v>
          </cell>
          <cell r="L13" t="str">
            <v>USD</v>
          </cell>
        </row>
        <row r="14">
          <cell r="F14" t="str">
            <v>failed</v>
          </cell>
          <cell r="J14">
            <v>55</v>
          </cell>
          <cell r="L14" t="str">
            <v>USD</v>
          </cell>
        </row>
        <row r="15">
          <cell r="F15" t="str">
            <v>successful</v>
          </cell>
          <cell r="J15">
            <v>98</v>
          </cell>
          <cell r="L15" t="str">
            <v>USD</v>
          </cell>
        </row>
        <row r="16">
          <cell r="F16" t="str">
            <v>failed</v>
          </cell>
          <cell r="J16">
            <v>200</v>
          </cell>
          <cell r="L16" t="str">
            <v>USD</v>
          </cell>
        </row>
        <row r="17">
          <cell r="F17" t="str">
            <v>failed</v>
          </cell>
          <cell r="J17">
            <v>452</v>
          </cell>
          <cell r="L17" t="str">
            <v>USD</v>
          </cell>
        </row>
        <row r="18">
          <cell r="F18" t="str">
            <v>successful</v>
          </cell>
          <cell r="J18">
            <v>100</v>
          </cell>
          <cell r="L18" t="str">
            <v>USD</v>
          </cell>
        </row>
        <row r="19">
          <cell r="F19" t="str">
            <v>successful</v>
          </cell>
          <cell r="J19">
            <v>1249</v>
          </cell>
          <cell r="L19" t="str">
            <v>USD</v>
          </cell>
        </row>
        <row r="20">
          <cell r="F20" t="str">
            <v>canceled</v>
          </cell>
          <cell r="J20">
            <v>135</v>
          </cell>
          <cell r="L20" t="str">
            <v>USD</v>
          </cell>
        </row>
        <row r="21">
          <cell r="F21" t="str">
            <v>failed</v>
          </cell>
          <cell r="J21">
            <v>674</v>
          </cell>
          <cell r="L21" t="str">
            <v>USD</v>
          </cell>
        </row>
        <row r="22">
          <cell r="F22" t="str">
            <v>successful</v>
          </cell>
          <cell r="J22">
            <v>1396</v>
          </cell>
          <cell r="L22" t="str">
            <v>USD</v>
          </cell>
        </row>
        <row r="23">
          <cell r="F23" t="str">
            <v>failed</v>
          </cell>
          <cell r="J23">
            <v>558</v>
          </cell>
          <cell r="L23" t="str">
            <v>USD</v>
          </cell>
        </row>
        <row r="24">
          <cell r="F24" t="str">
            <v>successful</v>
          </cell>
          <cell r="J24">
            <v>890</v>
          </cell>
          <cell r="L24" t="str">
            <v>USD</v>
          </cell>
        </row>
        <row r="25">
          <cell r="F25" t="str">
            <v>successful</v>
          </cell>
          <cell r="J25">
            <v>142</v>
          </cell>
          <cell r="L25" t="str">
            <v>GBP</v>
          </cell>
        </row>
        <row r="26">
          <cell r="F26" t="str">
            <v>successful</v>
          </cell>
          <cell r="J26">
            <v>2673</v>
          </cell>
          <cell r="L26" t="str">
            <v>USD</v>
          </cell>
        </row>
        <row r="27">
          <cell r="F27" t="str">
            <v>successful</v>
          </cell>
          <cell r="J27">
            <v>163</v>
          </cell>
          <cell r="L27" t="str">
            <v>USD</v>
          </cell>
        </row>
        <row r="28">
          <cell r="F28" t="str">
            <v>canceled</v>
          </cell>
          <cell r="J28">
            <v>1480</v>
          </cell>
          <cell r="L28" t="str">
            <v>USD</v>
          </cell>
        </row>
        <row r="29">
          <cell r="F29" t="str">
            <v>failed</v>
          </cell>
          <cell r="J29">
            <v>15</v>
          </cell>
          <cell r="L29" t="str">
            <v>USD</v>
          </cell>
        </row>
        <row r="30">
          <cell r="F30" t="str">
            <v>successful</v>
          </cell>
          <cell r="J30">
            <v>2220</v>
          </cell>
          <cell r="L30" t="str">
            <v>USD</v>
          </cell>
        </row>
        <row r="31">
          <cell r="F31" t="str">
            <v>successful</v>
          </cell>
          <cell r="J31">
            <v>1606</v>
          </cell>
          <cell r="L31" t="str">
            <v>CHF</v>
          </cell>
        </row>
        <row r="32">
          <cell r="F32" t="str">
            <v>successful</v>
          </cell>
          <cell r="J32">
            <v>129</v>
          </cell>
          <cell r="L32" t="str">
            <v>USD</v>
          </cell>
        </row>
        <row r="33">
          <cell r="F33" t="str">
            <v>successful</v>
          </cell>
          <cell r="J33">
            <v>226</v>
          </cell>
          <cell r="L33" t="str">
            <v>GBP</v>
          </cell>
        </row>
        <row r="34">
          <cell r="F34" t="str">
            <v>failed</v>
          </cell>
          <cell r="J34">
            <v>2307</v>
          </cell>
          <cell r="L34" t="str">
            <v>EUR</v>
          </cell>
        </row>
        <row r="35">
          <cell r="F35" t="str">
            <v>successful</v>
          </cell>
          <cell r="J35">
            <v>5419</v>
          </cell>
          <cell r="L35" t="str">
            <v>USD</v>
          </cell>
        </row>
        <row r="36">
          <cell r="F36" t="str">
            <v>successful</v>
          </cell>
          <cell r="J36">
            <v>165</v>
          </cell>
          <cell r="L36" t="str">
            <v>USD</v>
          </cell>
        </row>
        <row r="37">
          <cell r="F37" t="str">
            <v>successful</v>
          </cell>
          <cell r="J37">
            <v>1965</v>
          </cell>
          <cell r="L37" t="str">
            <v>DKK</v>
          </cell>
        </row>
        <row r="38">
          <cell r="F38" t="str">
            <v>successful</v>
          </cell>
          <cell r="J38">
            <v>16</v>
          </cell>
          <cell r="L38" t="str">
            <v>USD</v>
          </cell>
        </row>
        <row r="39">
          <cell r="F39" t="str">
            <v>successful</v>
          </cell>
          <cell r="J39">
            <v>107</v>
          </cell>
          <cell r="L39" t="str">
            <v>USD</v>
          </cell>
        </row>
        <row r="40">
          <cell r="F40" t="str">
            <v>successful</v>
          </cell>
          <cell r="J40">
            <v>134</v>
          </cell>
          <cell r="L40" t="str">
            <v>USD</v>
          </cell>
        </row>
        <row r="41">
          <cell r="F41" t="str">
            <v>failed</v>
          </cell>
          <cell r="J41">
            <v>88</v>
          </cell>
          <cell r="L41" t="str">
            <v>DKK</v>
          </cell>
        </row>
        <row r="42">
          <cell r="F42" t="str">
            <v>successful</v>
          </cell>
          <cell r="J42">
            <v>198</v>
          </cell>
          <cell r="L42" t="str">
            <v>USD</v>
          </cell>
        </row>
        <row r="43">
          <cell r="F43" t="str">
            <v>successful</v>
          </cell>
          <cell r="J43">
            <v>111</v>
          </cell>
          <cell r="L43" t="str">
            <v>EUR</v>
          </cell>
        </row>
        <row r="44">
          <cell r="F44" t="str">
            <v>successful</v>
          </cell>
          <cell r="J44">
            <v>222</v>
          </cell>
          <cell r="L44" t="str">
            <v>USD</v>
          </cell>
        </row>
        <row r="45">
          <cell r="F45" t="str">
            <v>successful</v>
          </cell>
          <cell r="J45">
            <v>6212</v>
          </cell>
          <cell r="L45" t="str">
            <v>USD</v>
          </cell>
        </row>
        <row r="46">
          <cell r="F46" t="str">
            <v>successful</v>
          </cell>
          <cell r="J46">
            <v>98</v>
          </cell>
          <cell r="L46" t="str">
            <v>DKK</v>
          </cell>
        </row>
        <row r="47">
          <cell r="F47" t="str">
            <v>failed</v>
          </cell>
          <cell r="J47">
            <v>48</v>
          </cell>
          <cell r="L47" t="str">
            <v>USD</v>
          </cell>
        </row>
        <row r="48">
          <cell r="F48" t="str">
            <v>successful</v>
          </cell>
          <cell r="J48">
            <v>92</v>
          </cell>
          <cell r="L48" t="str">
            <v>USD</v>
          </cell>
        </row>
        <row r="49">
          <cell r="F49" t="str">
            <v>successful</v>
          </cell>
          <cell r="J49">
            <v>149</v>
          </cell>
          <cell r="L49" t="str">
            <v>USD</v>
          </cell>
        </row>
        <row r="50">
          <cell r="F50" t="str">
            <v>successful</v>
          </cell>
          <cell r="J50">
            <v>2431</v>
          </cell>
          <cell r="L50" t="str">
            <v>USD</v>
          </cell>
        </row>
        <row r="51">
          <cell r="F51" t="str">
            <v>successful</v>
          </cell>
          <cell r="J51">
            <v>303</v>
          </cell>
          <cell r="L51" t="str">
            <v>USD</v>
          </cell>
        </row>
        <row r="52">
          <cell r="F52" t="str">
            <v>failed</v>
          </cell>
          <cell r="J52">
            <v>1</v>
          </cell>
          <cell r="L52" t="str">
            <v>EUR</v>
          </cell>
        </row>
        <row r="53">
          <cell r="F53" t="str">
            <v>failed</v>
          </cell>
          <cell r="J53">
            <v>1467</v>
          </cell>
          <cell r="L53" t="str">
            <v>GBP</v>
          </cell>
        </row>
        <row r="54">
          <cell r="F54" t="str">
            <v>failed</v>
          </cell>
          <cell r="J54">
            <v>75</v>
          </cell>
          <cell r="L54" t="str">
            <v>USD</v>
          </cell>
        </row>
        <row r="55">
          <cell r="F55" t="str">
            <v>successful</v>
          </cell>
          <cell r="J55">
            <v>209</v>
          </cell>
          <cell r="L55" t="str">
            <v>USD</v>
          </cell>
        </row>
        <row r="56">
          <cell r="F56" t="str">
            <v>failed</v>
          </cell>
          <cell r="J56">
            <v>120</v>
          </cell>
          <cell r="L56" t="str">
            <v>USD</v>
          </cell>
        </row>
        <row r="57">
          <cell r="F57" t="str">
            <v>successful</v>
          </cell>
          <cell r="J57">
            <v>131</v>
          </cell>
          <cell r="L57" t="str">
            <v>USD</v>
          </cell>
        </row>
        <row r="58">
          <cell r="F58" t="str">
            <v>successful</v>
          </cell>
          <cell r="J58">
            <v>164</v>
          </cell>
          <cell r="L58" t="str">
            <v>USD</v>
          </cell>
        </row>
        <row r="59">
          <cell r="F59" t="str">
            <v>successful</v>
          </cell>
          <cell r="J59">
            <v>201</v>
          </cell>
          <cell r="L59" t="str">
            <v>USD</v>
          </cell>
        </row>
        <row r="60">
          <cell r="F60" t="str">
            <v>successful</v>
          </cell>
          <cell r="J60">
            <v>211</v>
          </cell>
          <cell r="L60" t="str">
            <v>USD</v>
          </cell>
        </row>
        <row r="61">
          <cell r="F61" t="str">
            <v>successful</v>
          </cell>
          <cell r="J61">
            <v>128</v>
          </cell>
          <cell r="L61" t="str">
            <v>USD</v>
          </cell>
        </row>
        <row r="62">
          <cell r="F62" t="str">
            <v>successful</v>
          </cell>
          <cell r="J62">
            <v>1600</v>
          </cell>
          <cell r="L62" t="str">
            <v>CAD</v>
          </cell>
        </row>
        <row r="63">
          <cell r="F63" t="str">
            <v>failed</v>
          </cell>
          <cell r="J63">
            <v>2253</v>
          </cell>
          <cell r="L63" t="str">
            <v>CAD</v>
          </cell>
        </row>
        <row r="64">
          <cell r="F64" t="str">
            <v>successful</v>
          </cell>
          <cell r="J64">
            <v>249</v>
          </cell>
          <cell r="L64" t="str">
            <v>USD</v>
          </cell>
        </row>
        <row r="65">
          <cell r="F65" t="str">
            <v>failed</v>
          </cell>
          <cell r="J65">
            <v>5</v>
          </cell>
          <cell r="L65" t="str">
            <v>USD</v>
          </cell>
        </row>
        <row r="66">
          <cell r="F66" t="str">
            <v>failed</v>
          </cell>
          <cell r="J66">
            <v>38</v>
          </cell>
          <cell r="L66" t="str">
            <v>USD</v>
          </cell>
        </row>
        <row r="67">
          <cell r="F67" t="str">
            <v>successful</v>
          </cell>
          <cell r="J67">
            <v>236</v>
          </cell>
          <cell r="L67" t="str">
            <v>USD</v>
          </cell>
        </row>
        <row r="68">
          <cell r="F68" t="str">
            <v>failed</v>
          </cell>
          <cell r="J68">
            <v>12</v>
          </cell>
          <cell r="L68" t="str">
            <v>USD</v>
          </cell>
        </row>
        <row r="69">
          <cell r="F69" t="str">
            <v>successful</v>
          </cell>
          <cell r="J69">
            <v>4065</v>
          </cell>
          <cell r="L69" t="str">
            <v>GBP</v>
          </cell>
        </row>
        <row r="70">
          <cell r="F70" t="str">
            <v>successful</v>
          </cell>
          <cell r="J70">
            <v>246</v>
          </cell>
          <cell r="L70" t="str">
            <v>EUR</v>
          </cell>
        </row>
        <row r="71">
          <cell r="F71" t="str">
            <v>canceled</v>
          </cell>
          <cell r="J71">
            <v>17</v>
          </cell>
          <cell r="L71" t="str">
            <v>USD</v>
          </cell>
        </row>
        <row r="72">
          <cell r="F72" t="str">
            <v>successful</v>
          </cell>
          <cell r="J72">
            <v>2475</v>
          </cell>
          <cell r="L72" t="str">
            <v>EUR</v>
          </cell>
        </row>
        <row r="73">
          <cell r="F73" t="str">
            <v>successful</v>
          </cell>
          <cell r="J73">
            <v>76</v>
          </cell>
          <cell r="L73" t="str">
            <v>USD</v>
          </cell>
        </row>
        <row r="74">
          <cell r="F74" t="str">
            <v>successful</v>
          </cell>
          <cell r="J74">
            <v>54</v>
          </cell>
          <cell r="L74" t="str">
            <v>USD</v>
          </cell>
        </row>
        <row r="75">
          <cell r="F75" t="str">
            <v>successful</v>
          </cell>
          <cell r="J75">
            <v>88</v>
          </cell>
          <cell r="L75" t="str">
            <v>USD</v>
          </cell>
        </row>
        <row r="76">
          <cell r="F76" t="str">
            <v>successful</v>
          </cell>
          <cell r="J76">
            <v>85</v>
          </cell>
          <cell r="L76" t="str">
            <v>GBP</v>
          </cell>
        </row>
        <row r="77">
          <cell r="F77" t="str">
            <v>successful</v>
          </cell>
          <cell r="J77">
            <v>170</v>
          </cell>
          <cell r="L77" t="str">
            <v>USD</v>
          </cell>
        </row>
        <row r="78">
          <cell r="F78" t="str">
            <v>failed</v>
          </cell>
          <cell r="J78">
            <v>1684</v>
          </cell>
          <cell r="L78" t="str">
            <v>USD</v>
          </cell>
        </row>
        <row r="79">
          <cell r="F79" t="str">
            <v>failed</v>
          </cell>
          <cell r="J79">
            <v>56</v>
          </cell>
          <cell r="L79" t="str">
            <v>USD</v>
          </cell>
        </row>
        <row r="80">
          <cell r="F80" t="str">
            <v>successful</v>
          </cell>
          <cell r="J80">
            <v>330</v>
          </cell>
          <cell r="L80" t="str">
            <v>USD</v>
          </cell>
        </row>
        <row r="81">
          <cell r="F81" t="str">
            <v>failed</v>
          </cell>
          <cell r="J81">
            <v>838</v>
          </cell>
          <cell r="L81" t="str">
            <v>USD</v>
          </cell>
        </row>
        <row r="82">
          <cell r="F82" t="str">
            <v>successful</v>
          </cell>
          <cell r="J82">
            <v>127</v>
          </cell>
          <cell r="L82" t="str">
            <v>USD</v>
          </cell>
        </row>
        <row r="83">
          <cell r="F83" t="str">
            <v>successful</v>
          </cell>
          <cell r="J83">
            <v>411</v>
          </cell>
          <cell r="L83" t="str">
            <v>USD</v>
          </cell>
        </row>
        <row r="84">
          <cell r="F84" t="str">
            <v>successful</v>
          </cell>
          <cell r="J84">
            <v>180</v>
          </cell>
          <cell r="L84" t="str">
            <v>GBP</v>
          </cell>
        </row>
        <row r="85">
          <cell r="F85" t="str">
            <v>failed</v>
          </cell>
          <cell r="J85">
            <v>1000</v>
          </cell>
          <cell r="L85" t="str">
            <v>USD</v>
          </cell>
        </row>
        <row r="86">
          <cell r="F86" t="str">
            <v>successful</v>
          </cell>
          <cell r="J86">
            <v>374</v>
          </cell>
          <cell r="L86" t="str">
            <v>USD</v>
          </cell>
        </row>
        <row r="87">
          <cell r="F87" t="str">
            <v>successful</v>
          </cell>
          <cell r="J87">
            <v>71</v>
          </cell>
          <cell r="L87" t="str">
            <v>AUD</v>
          </cell>
        </row>
        <row r="88">
          <cell r="F88" t="str">
            <v>successful</v>
          </cell>
          <cell r="J88">
            <v>203</v>
          </cell>
          <cell r="L88" t="str">
            <v>USD</v>
          </cell>
        </row>
        <row r="89">
          <cell r="F89" t="str">
            <v>failed</v>
          </cell>
          <cell r="J89">
            <v>1482</v>
          </cell>
          <cell r="L89" t="str">
            <v>AUD</v>
          </cell>
        </row>
        <row r="90">
          <cell r="F90" t="str">
            <v>successful</v>
          </cell>
          <cell r="J90">
            <v>113</v>
          </cell>
          <cell r="L90" t="str">
            <v>USD</v>
          </cell>
        </row>
        <row r="91">
          <cell r="F91" t="str">
            <v>successful</v>
          </cell>
          <cell r="J91">
            <v>96</v>
          </cell>
          <cell r="L91" t="str">
            <v>USD</v>
          </cell>
        </row>
        <row r="92">
          <cell r="F92" t="str">
            <v>failed</v>
          </cell>
          <cell r="J92">
            <v>106</v>
          </cell>
          <cell r="L92" t="str">
            <v>USD</v>
          </cell>
        </row>
        <row r="93">
          <cell r="F93" t="str">
            <v>failed</v>
          </cell>
          <cell r="J93">
            <v>679</v>
          </cell>
          <cell r="L93" t="str">
            <v>EUR</v>
          </cell>
        </row>
        <row r="94">
          <cell r="F94" t="str">
            <v>successful</v>
          </cell>
          <cell r="J94">
            <v>498</v>
          </cell>
          <cell r="L94" t="str">
            <v>CHF</v>
          </cell>
        </row>
        <row r="95">
          <cell r="F95" t="str">
            <v>canceled</v>
          </cell>
          <cell r="J95">
            <v>610</v>
          </cell>
          <cell r="L95" t="str">
            <v>USD</v>
          </cell>
        </row>
        <row r="96">
          <cell r="F96" t="str">
            <v>successful</v>
          </cell>
          <cell r="J96">
            <v>180</v>
          </cell>
          <cell r="L96" t="str">
            <v>GBP</v>
          </cell>
        </row>
        <row r="97">
          <cell r="F97" t="str">
            <v>successful</v>
          </cell>
          <cell r="J97">
            <v>27</v>
          </cell>
          <cell r="L97" t="str">
            <v>USD</v>
          </cell>
        </row>
        <row r="98">
          <cell r="F98" t="str">
            <v>successful</v>
          </cell>
          <cell r="J98">
            <v>2331</v>
          </cell>
          <cell r="L98" t="str">
            <v>USD</v>
          </cell>
        </row>
        <row r="99">
          <cell r="F99" t="str">
            <v>successful</v>
          </cell>
          <cell r="J99">
            <v>113</v>
          </cell>
          <cell r="L99" t="str">
            <v>USD</v>
          </cell>
        </row>
        <row r="100">
          <cell r="F100" t="str">
            <v>failed</v>
          </cell>
          <cell r="J100">
            <v>1220</v>
          </cell>
          <cell r="L100" t="str">
            <v>AUD</v>
          </cell>
        </row>
        <row r="101">
          <cell r="F101" t="str">
            <v>successful</v>
          </cell>
          <cell r="J101">
            <v>164</v>
          </cell>
          <cell r="L101" t="str">
            <v>USD</v>
          </cell>
        </row>
        <row r="102">
          <cell r="F102" t="str">
            <v>failed</v>
          </cell>
          <cell r="J102">
            <v>1</v>
          </cell>
          <cell r="L102" t="str">
            <v>USD</v>
          </cell>
        </row>
        <row r="103">
          <cell r="F103" t="str">
            <v>successful</v>
          </cell>
          <cell r="J103">
            <v>164</v>
          </cell>
          <cell r="L103" t="str">
            <v>USD</v>
          </cell>
        </row>
        <row r="104">
          <cell r="F104" t="str">
            <v>successful</v>
          </cell>
          <cell r="J104">
            <v>336</v>
          </cell>
          <cell r="L104" t="str">
            <v>USD</v>
          </cell>
        </row>
        <row r="105">
          <cell r="F105" t="str">
            <v>failed</v>
          </cell>
          <cell r="J105">
            <v>37</v>
          </cell>
          <cell r="L105" t="str">
            <v>EUR</v>
          </cell>
        </row>
        <row r="106">
          <cell r="F106" t="str">
            <v>successful</v>
          </cell>
          <cell r="J106">
            <v>1917</v>
          </cell>
          <cell r="L106" t="str">
            <v>USD</v>
          </cell>
        </row>
        <row r="107">
          <cell r="F107" t="str">
            <v>successful</v>
          </cell>
          <cell r="J107">
            <v>95</v>
          </cell>
          <cell r="L107" t="str">
            <v>USD</v>
          </cell>
        </row>
        <row r="108">
          <cell r="F108" t="str">
            <v>successful</v>
          </cell>
          <cell r="J108">
            <v>147</v>
          </cell>
          <cell r="L108" t="str">
            <v>USD</v>
          </cell>
        </row>
        <row r="109">
          <cell r="F109" t="str">
            <v>successful</v>
          </cell>
          <cell r="J109">
            <v>86</v>
          </cell>
          <cell r="L109" t="str">
            <v>USD</v>
          </cell>
        </row>
        <row r="110">
          <cell r="F110" t="str">
            <v>successful</v>
          </cell>
          <cell r="J110">
            <v>83</v>
          </cell>
          <cell r="L110" t="str">
            <v>USD</v>
          </cell>
        </row>
        <row r="111">
          <cell r="F111" t="str">
            <v>failed</v>
          </cell>
          <cell r="J111">
            <v>60</v>
          </cell>
          <cell r="L111" t="str">
            <v>USD</v>
          </cell>
        </row>
        <row r="112">
          <cell r="F112" t="str">
            <v>failed</v>
          </cell>
          <cell r="J112">
            <v>296</v>
          </cell>
          <cell r="L112" t="str">
            <v>USD</v>
          </cell>
        </row>
        <row r="113">
          <cell r="F113" t="str">
            <v>successful</v>
          </cell>
          <cell r="J113">
            <v>676</v>
          </cell>
          <cell r="L113" t="str">
            <v>USD</v>
          </cell>
        </row>
        <row r="114">
          <cell r="F114" t="str">
            <v>successful</v>
          </cell>
          <cell r="J114">
            <v>361</v>
          </cell>
          <cell r="L114" t="str">
            <v>AUD</v>
          </cell>
        </row>
        <row r="115">
          <cell r="F115" t="str">
            <v>successful</v>
          </cell>
          <cell r="J115">
            <v>131</v>
          </cell>
          <cell r="L115" t="str">
            <v>USD</v>
          </cell>
        </row>
        <row r="116">
          <cell r="F116" t="str">
            <v>successful</v>
          </cell>
          <cell r="J116">
            <v>126</v>
          </cell>
          <cell r="L116" t="str">
            <v>USD</v>
          </cell>
        </row>
        <row r="117">
          <cell r="F117" t="str">
            <v>failed</v>
          </cell>
          <cell r="J117">
            <v>3304</v>
          </cell>
          <cell r="L117" t="str">
            <v>EUR</v>
          </cell>
        </row>
        <row r="118">
          <cell r="F118" t="str">
            <v>failed</v>
          </cell>
          <cell r="J118">
            <v>73</v>
          </cell>
          <cell r="L118" t="str">
            <v>USD</v>
          </cell>
        </row>
        <row r="119">
          <cell r="F119" t="str">
            <v>successful</v>
          </cell>
          <cell r="J119">
            <v>275</v>
          </cell>
          <cell r="L119" t="str">
            <v>USD</v>
          </cell>
        </row>
        <row r="120">
          <cell r="F120" t="str">
            <v>successful</v>
          </cell>
          <cell r="J120">
            <v>67</v>
          </cell>
          <cell r="L120" t="str">
            <v>USD</v>
          </cell>
        </row>
        <row r="121">
          <cell r="F121" t="str">
            <v>successful</v>
          </cell>
          <cell r="J121">
            <v>154</v>
          </cell>
          <cell r="L121" t="str">
            <v>USD</v>
          </cell>
        </row>
        <row r="122">
          <cell r="F122" t="str">
            <v>successful</v>
          </cell>
          <cell r="J122">
            <v>1782</v>
          </cell>
          <cell r="L122" t="str">
            <v>USD</v>
          </cell>
        </row>
        <row r="123">
          <cell r="F123" t="str">
            <v>successful</v>
          </cell>
          <cell r="J123">
            <v>903</v>
          </cell>
          <cell r="L123" t="str">
            <v>USD</v>
          </cell>
        </row>
        <row r="124">
          <cell r="F124" t="str">
            <v>failed</v>
          </cell>
          <cell r="J124">
            <v>3387</v>
          </cell>
          <cell r="L124" t="str">
            <v>USD</v>
          </cell>
        </row>
        <row r="125">
          <cell r="F125" t="str">
            <v>failed</v>
          </cell>
          <cell r="J125">
            <v>662</v>
          </cell>
          <cell r="L125" t="str">
            <v>CAD</v>
          </cell>
        </row>
        <row r="126">
          <cell r="F126" t="str">
            <v>successful</v>
          </cell>
          <cell r="J126">
            <v>94</v>
          </cell>
          <cell r="L126" t="str">
            <v>EUR</v>
          </cell>
        </row>
        <row r="127">
          <cell r="F127" t="str">
            <v>successful</v>
          </cell>
          <cell r="J127">
            <v>180</v>
          </cell>
          <cell r="L127" t="str">
            <v>USD</v>
          </cell>
        </row>
        <row r="128">
          <cell r="F128" t="str">
            <v>failed</v>
          </cell>
          <cell r="J128">
            <v>774</v>
          </cell>
          <cell r="L128" t="str">
            <v>USD</v>
          </cell>
        </row>
        <row r="129">
          <cell r="F129" t="str">
            <v>failed</v>
          </cell>
          <cell r="J129">
            <v>672</v>
          </cell>
          <cell r="L129" t="str">
            <v>CAD</v>
          </cell>
        </row>
        <row r="130">
          <cell r="F130" t="str">
            <v>canceled</v>
          </cell>
          <cell r="J130">
            <v>532</v>
          </cell>
          <cell r="L130" t="str">
            <v>USD</v>
          </cell>
        </row>
        <row r="131">
          <cell r="F131" t="str">
            <v>canceled</v>
          </cell>
          <cell r="J131">
            <v>55</v>
          </cell>
          <cell r="L131" t="str">
            <v>AUD</v>
          </cell>
        </row>
        <row r="132">
          <cell r="F132" t="str">
            <v>successful</v>
          </cell>
          <cell r="J132">
            <v>533</v>
          </cell>
          <cell r="L132" t="str">
            <v>DKK</v>
          </cell>
        </row>
        <row r="133">
          <cell r="F133" t="str">
            <v>successful</v>
          </cell>
          <cell r="J133">
            <v>2443</v>
          </cell>
          <cell r="L133" t="str">
            <v>GBP</v>
          </cell>
        </row>
        <row r="134">
          <cell r="F134" t="str">
            <v>successful</v>
          </cell>
          <cell r="J134">
            <v>89</v>
          </cell>
          <cell r="L134" t="str">
            <v>USD</v>
          </cell>
        </row>
        <row r="135">
          <cell r="F135" t="str">
            <v>successful</v>
          </cell>
          <cell r="J135">
            <v>159</v>
          </cell>
          <cell r="L135" t="str">
            <v>USD</v>
          </cell>
        </row>
        <row r="136">
          <cell r="F136" t="str">
            <v>failed</v>
          </cell>
          <cell r="J136">
            <v>940</v>
          </cell>
          <cell r="L136" t="str">
            <v>CHF</v>
          </cell>
        </row>
        <row r="137">
          <cell r="F137" t="str">
            <v>failed</v>
          </cell>
          <cell r="J137">
            <v>117</v>
          </cell>
          <cell r="L137" t="str">
            <v>USD</v>
          </cell>
        </row>
        <row r="138">
          <cell r="F138" t="str">
            <v>canceled</v>
          </cell>
          <cell r="J138">
            <v>58</v>
          </cell>
          <cell r="L138" t="str">
            <v>USD</v>
          </cell>
        </row>
        <row r="139">
          <cell r="F139" t="str">
            <v>successful</v>
          </cell>
          <cell r="J139">
            <v>50</v>
          </cell>
          <cell r="L139" t="str">
            <v>USD</v>
          </cell>
        </row>
        <row r="140">
          <cell r="F140" t="str">
            <v>failed</v>
          </cell>
          <cell r="J140">
            <v>115</v>
          </cell>
          <cell r="L140" t="str">
            <v>USD</v>
          </cell>
        </row>
        <row r="141">
          <cell r="F141" t="str">
            <v>failed</v>
          </cell>
          <cell r="J141">
            <v>326</v>
          </cell>
          <cell r="L141" t="str">
            <v>USD</v>
          </cell>
        </row>
        <row r="142">
          <cell r="F142" t="str">
            <v>successful</v>
          </cell>
          <cell r="J142">
            <v>186</v>
          </cell>
          <cell r="L142" t="str">
            <v>USD</v>
          </cell>
        </row>
        <row r="143">
          <cell r="F143" t="str">
            <v>successful</v>
          </cell>
          <cell r="J143">
            <v>1071</v>
          </cell>
          <cell r="L143" t="str">
            <v>USD</v>
          </cell>
        </row>
        <row r="144">
          <cell r="F144" t="str">
            <v>successful</v>
          </cell>
          <cell r="J144">
            <v>117</v>
          </cell>
          <cell r="L144" t="str">
            <v>USD</v>
          </cell>
        </row>
        <row r="145">
          <cell r="F145" t="str">
            <v>successful</v>
          </cell>
          <cell r="J145">
            <v>70</v>
          </cell>
          <cell r="L145" t="str">
            <v>USD</v>
          </cell>
        </row>
        <row r="146">
          <cell r="F146" t="str">
            <v>successful</v>
          </cell>
          <cell r="J146">
            <v>135</v>
          </cell>
          <cell r="L146" t="str">
            <v>USD</v>
          </cell>
        </row>
        <row r="147">
          <cell r="F147" t="str">
            <v>successful</v>
          </cell>
          <cell r="J147">
            <v>768</v>
          </cell>
          <cell r="L147" t="str">
            <v>CHF</v>
          </cell>
        </row>
        <row r="148">
          <cell r="F148" t="str">
            <v>canceled</v>
          </cell>
          <cell r="J148">
            <v>51</v>
          </cell>
          <cell r="L148" t="str">
            <v>USD</v>
          </cell>
        </row>
        <row r="149">
          <cell r="F149" t="str">
            <v>successful</v>
          </cell>
          <cell r="J149">
            <v>199</v>
          </cell>
          <cell r="L149" t="str">
            <v>USD</v>
          </cell>
        </row>
        <row r="150">
          <cell r="F150" t="str">
            <v>successful</v>
          </cell>
          <cell r="J150">
            <v>107</v>
          </cell>
          <cell r="L150" t="str">
            <v>USD</v>
          </cell>
        </row>
        <row r="151">
          <cell r="F151" t="str">
            <v>successful</v>
          </cell>
          <cell r="J151">
            <v>195</v>
          </cell>
          <cell r="L151" t="str">
            <v>USD</v>
          </cell>
        </row>
        <row r="152">
          <cell r="F152" t="str">
            <v>failed</v>
          </cell>
          <cell r="J152">
            <v>1</v>
          </cell>
          <cell r="L152" t="str">
            <v>USD</v>
          </cell>
        </row>
        <row r="153">
          <cell r="F153" t="str">
            <v>failed</v>
          </cell>
          <cell r="J153">
            <v>1467</v>
          </cell>
          <cell r="L153" t="str">
            <v>USD</v>
          </cell>
        </row>
        <row r="154">
          <cell r="F154" t="str">
            <v>successful</v>
          </cell>
          <cell r="J154">
            <v>3376</v>
          </cell>
          <cell r="L154" t="str">
            <v>USD</v>
          </cell>
        </row>
        <row r="155">
          <cell r="F155" t="str">
            <v>failed</v>
          </cell>
          <cell r="J155">
            <v>5681</v>
          </cell>
          <cell r="L155" t="str">
            <v>USD</v>
          </cell>
        </row>
        <row r="156">
          <cell r="F156" t="str">
            <v>failed</v>
          </cell>
          <cell r="J156">
            <v>1059</v>
          </cell>
          <cell r="L156" t="str">
            <v>USD</v>
          </cell>
        </row>
        <row r="157">
          <cell r="F157" t="str">
            <v>failed</v>
          </cell>
          <cell r="J157">
            <v>1194</v>
          </cell>
          <cell r="L157" t="str">
            <v>USD</v>
          </cell>
        </row>
        <row r="158">
          <cell r="F158" t="str">
            <v>canceled</v>
          </cell>
          <cell r="J158">
            <v>379</v>
          </cell>
          <cell r="L158" t="str">
            <v>AUD</v>
          </cell>
        </row>
        <row r="159">
          <cell r="F159" t="str">
            <v>failed</v>
          </cell>
          <cell r="J159">
            <v>30</v>
          </cell>
          <cell r="L159" t="str">
            <v>AUD</v>
          </cell>
        </row>
        <row r="160">
          <cell r="F160" t="str">
            <v>successful</v>
          </cell>
          <cell r="J160">
            <v>41</v>
          </cell>
          <cell r="L160" t="str">
            <v>USD</v>
          </cell>
        </row>
        <row r="161">
          <cell r="F161" t="str">
            <v>successful</v>
          </cell>
          <cell r="J161">
            <v>1821</v>
          </cell>
          <cell r="L161" t="str">
            <v>USD</v>
          </cell>
        </row>
        <row r="162">
          <cell r="F162" t="str">
            <v>successful</v>
          </cell>
          <cell r="J162">
            <v>164</v>
          </cell>
          <cell r="L162" t="str">
            <v>USD</v>
          </cell>
        </row>
        <row r="163">
          <cell r="F163" t="str">
            <v>failed</v>
          </cell>
          <cell r="J163">
            <v>75</v>
          </cell>
          <cell r="L163" t="str">
            <v>USD</v>
          </cell>
        </row>
        <row r="164">
          <cell r="F164" t="str">
            <v>successful</v>
          </cell>
          <cell r="J164">
            <v>157</v>
          </cell>
          <cell r="L164" t="str">
            <v>CHF</v>
          </cell>
        </row>
        <row r="165">
          <cell r="F165" t="str">
            <v>successful</v>
          </cell>
          <cell r="J165">
            <v>246</v>
          </cell>
          <cell r="L165" t="str">
            <v>USD</v>
          </cell>
        </row>
        <row r="166">
          <cell r="F166" t="str">
            <v>successful</v>
          </cell>
          <cell r="J166">
            <v>1396</v>
          </cell>
          <cell r="L166" t="str">
            <v>USD</v>
          </cell>
        </row>
        <row r="167">
          <cell r="F167" t="str">
            <v>successful</v>
          </cell>
          <cell r="J167">
            <v>2506</v>
          </cell>
          <cell r="L167" t="str">
            <v>USD</v>
          </cell>
        </row>
        <row r="168">
          <cell r="F168" t="str">
            <v>successful</v>
          </cell>
          <cell r="J168">
            <v>244</v>
          </cell>
          <cell r="L168" t="str">
            <v>USD</v>
          </cell>
        </row>
        <row r="169">
          <cell r="F169" t="str">
            <v>successful</v>
          </cell>
          <cell r="J169">
            <v>146</v>
          </cell>
          <cell r="L169" t="str">
            <v>AUD</v>
          </cell>
        </row>
        <row r="170">
          <cell r="F170" t="str">
            <v>failed</v>
          </cell>
          <cell r="J170">
            <v>955</v>
          </cell>
          <cell r="L170" t="str">
            <v>DKK</v>
          </cell>
        </row>
        <row r="171">
          <cell r="F171" t="str">
            <v>successful</v>
          </cell>
          <cell r="J171">
            <v>1267</v>
          </cell>
          <cell r="L171" t="str">
            <v>USD</v>
          </cell>
        </row>
        <row r="172">
          <cell r="F172" t="str">
            <v>failed</v>
          </cell>
          <cell r="J172">
            <v>67</v>
          </cell>
          <cell r="L172" t="str">
            <v>USD</v>
          </cell>
        </row>
        <row r="173">
          <cell r="F173" t="str">
            <v>failed</v>
          </cell>
          <cell r="J173">
            <v>5</v>
          </cell>
          <cell r="L173" t="str">
            <v>USD</v>
          </cell>
        </row>
        <row r="174">
          <cell r="F174" t="str">
            <v>failed</v>
          </cell>
          <cell r="J174">
            <v>26</v>
          </cell>
          <cell r="L174" t="str">
            <v>USD</v>
          </cell>
        </row>
        <row r="175">
          <cell r="F175" t="str">
            <v>successful</v>
          </cell>
          <cell r="J175">
            <v>1561</v>
          </cell>
          <cell r="L175" t="str">
            <v>USD</v>
          </cell>
        </row>
        <row r="176">
          <cell r="F176" t="str">
            <v>successful</v>
          </cell>
          <cell r="J176">
            <v>48</v>
          </cell>
          <cell r="L176" t="str">
            <v>USD</v>
          </cell>
        </row>
        <row r="177">
          <cell r="F177" t="str">
            <v>failed</v>
          </cell>
          <cell r="J177">
            <v>1130</v>
          </cell>
          <cell r="L177" t="str">
            <v>USD</v>
          </cell>
        </row>
        <row r="178">
          <cell r="F178" t="str">
            <v>failed</v>
          </cell>
          <cell r="J178">
            <v>782</v>
          </cell>
          <cell r="L178" t="str">
            <v>USD</v>
          </cell>
        </row>
        <row r="179">
          <cell r="F179" t="str">
            <v>successful</v>
          </cell>
          <cell r="J179">
            <v>2739</v>
          </cell>
          <cell r="L179" t="str">
            <v>USD</v>
          </cell>
        </row>
        <row r="180">
          <cell r="F180" t="str">
            <v>failed</v>
          </cell>
          <cell r="J180">
            <v>210</v>
          </cell>
          <cell r="L180" t="str">
            <v>USD</v>
          </cell>
        </row>
        <row r="181">
          <cell r="F181" t="str">
            <v>successful</v>
          </cell>
          <cell r="J181">
            <v>3537</v>
          </cell>
          <cell r="L181" t="str">
            <v>CAD</v>
          </cell>
        </row>
        <row r="182">
          <cell r="F182" t="str">
            <v>successful</v>
          </cell>
          <cell r="J182">
            <v>2107</v>
          </cell>
          <cell r="L182" t="str">
            <v>AUD</v>
          </cell>
        </row>
        <row r="183">
          <cell r="F183" t="str">
            <v>failed</v>
          </cell>
          <cell r="J183">
            <v>136</v>
          </cell>
          <cell r="L183" t="str">
            <v>USD</v>
          </cell>
        </row>
        <row r="184">
          <cell r="F184" t="str">
            <v>successful</v>
          </cell>
          <cell r="J184">
            <v>3318</v>
          </cell>
          <cell r="L184" t="str">
            <v>DKK</v>
          </cell>
        </row>
        <row r="185">
          <cell r="F185" t="str">
            <v>failed</v>
          </cell>
          <cell r="J185">
            <v>86</v>
          </cell>
          <cell r="L185" t="str">
            <v>CAD</v>
          </cell>
        </row>
        <row r="186">
          <cell r="F186" t="str">
            <v>successful</v>
          </cell>
          <cell r="J186">
            <v>340</v>
          </cell>
          <cell r="L186" t="str">
            <v>USD</v>
          </cell>
        </row>
        <row r="187">
          <cell r="F187" t="str">
            <v>failed</v>
          </cell>
          <cell r="J187">
            <v>19</v>
          </cell>
          <cell r="L187" t="str">
            <v>USD</v>
          </cell>
        </row>
        <row r="188">
          <cell r="F188" t="str">
            <v>failed</v>
          </cell>
          <cell r="J188">
            <v>886</v>
          </cell>
          <cell r="L188" t="str">
            <v>USD</v>
          </cell>
        </row>
        <row r="189">
          <cell r="F189" t="str">
            <v>successful</v>
          </cell>
          <cell r="J189">
            <v>1442</v>
          </cell>
          <cell r="L189" t="str">
            <v>CAD</v>
          </cell>
        </row>
        <row r="190">
          <cell r="F190" t="str">
            <v>failed</v>
          </cell>
          <cell r="J190">
            <v>35</v>
          </cell>
          <cell r="L190" t="str">
            <v>EUR</v>
          </cell>
        </row>
        <row r="191">
          <cell r="F191" t="str">
            <v>canceled</v>
          </cell>
          <cell r="J191">
            <v>441</v>
          </cell>
          <cell r="L191" t="str">
            <v>USD</v>
          </cell>
        </row>
        <row r="192">
          <cell r="F192" t="str">
            <v>failed</v>
          </cell>
          <cell r="J192">
            <v>24</v>
          </cell>
          <cell r="L192" t="str">
            <v>USD</v>
          </cell>
        </row>
        <row r="193">
          <cell r="F193" t="str">
            <v>failed</v>
          </cell>
          <cell r="J193">
            <v>86</v>
          </cell>
          <cell r="L193" t="str">
            <v>EUR</v>
          </cell>
        </row>
        <row r="194">
          <cell r="F194" t="str">
            <v>failed</v>
          </cell>
          <cell r="J194">
            <v>243</v>
          </cell>
          <cell r="L194" t="str">
            <v>USD</v>
          </cell>
        </row>
        <row r="195">
          <cell r="F195" t="str">
            <v>failed</v>
          </cell>
          <cell r="J195">
            <v>65</v>
          </cell>
          <cell r="L195" t="str">
            <v>USD</v>
          </cell>
        </row>
        <row r="196">
          <cell r="F196" t="str">
            <v>successful</v>
          </cell>
          <cell r="J196">
            <v>126</v>
          </cell>
          <cell r="L196" t="str">
            <v>USD</v>
          </cell>
        </row>
        <row r="197">
          <cell r="F197" t="str">
            <v>successful</v>
          </cell>
          <cell r="J197">
            <v>524</v>
          </cell>
          <cell r="L197" t="str">
            <v>USD</v>
          </cell>
        </row>
        <row r="198">
          <cell r="F198" t="str">
            <v>failed</v>
          </cell>
          <cell r="J198">
            <v>100</v>
          </cell>
          <cell r="L198" t="str">
            <v>DKK</v>
          </cell>
        </row>
        <row r="199">
          <cell r="F199" t="str">
            <v>successful</v>
          </cell>
          <cell r="J199">
            <v>1989</v>
          </cell>
          <cell r="L199" t="str">
            <v>USD</v>
          </cell>
        </row>
        <row r="200">
          <cell r="F200" t="str">
            <v>failed</v>
          </cell>
          <cell r="J200">
            <v>168</v>
          </cell>
          <cell r="L200" t="str">
            <v>USD</v>
          </cell>
        </row>
        <row r="201">
          <cell r="F201" t="str">
            <v>failed</v>
          </cell>
          <cell r="J201">
            <v>13</v>
          </cell>
          <cell r="L201" t="str">
            <v>USD</v>
          </cell>
        </row>
        <row r="202">
          <cell r="F202" t="str">
            <v>failed</v>
          </cell>
          <cell r="J202">
            <v>1</v>
          </cell>
          <cell r="L202" t="str">
            <v>CAD</v>
          </cell>
        </row>
        <row r="203">
          <cell r="F203" t="str">
            <v>successful</v>
          </cell>
          <cell r="J203">
            <v>157</v>
          </cell>
          <cell r="L203" t="str">
            <v>USD</v>
          </cell>
        </row>
        <row r="204">
          <cell r="F204" t="str">
            <v>canceled</v>
          </cell>
          <cell r="J204">
            <v>82</v>
          </cell>
          <cell r="L204" t="str">
            <v>USD</v>
          </cell>
        </row>
        <row r="205">
          <cell r="F205" t="str">
            <v>successful</v>
          </cell>
          <cell r="J205">
            <v>4498</v>
          </cell>
          <cell r="L205" t="str">
            <v>AUD</v>
          </cell>
        </row>
        <row r="206">
          <cell r="F206" t="str">
            <v>failed</v>
          </cell>
          <cell r="J206">
            <v>40</v>
          </cell>
          <cell r="L206" t="str">
            <v>USD</v>
          </cell>
        </row>
        <row r="207">
          <cell r="F207" t="str">
            <v>successful</v>
          </cell>
          <cell r="J207">
            <v>80</v>
          </cell>
          <cell r="L207" t="str">
            <v>USD</v>
          </cell>
        </row>
        <row r="208">
          <cell r="F208" t="str">
            <v>canceled</v>
          </cell>
          <cell r="J208">
            <v>57</v>
          </cell>
          <cell r="L208" t="str">
            <v>USD</v>
          </cell>
        </row>
        <row r="209">
          <cell r="F209" t="str">
            <v>successful</v>
          </cell>
          <cell r="J209">
            <v>43</v>
          </cell>
          <cell r="L209" t="str">
            <v>USD</v>
          </cell>
        </row>
        <row r="210">
          <cell r="F210" t="str">
            <v>successful</v>
          </cell>
          <cell r="J210">
            <v>2053</v>
          </cell>
          <cell r="L210" t="str">
            <v>USD</v>
          </cell>
        </row>
        <row r="211">
          <cell r="F211" t="str">
            <v>live</v>
          </cell>
          <cell r="J211">
            <v>808</v>
          </cell>
          <cell r="L211" t="str">
            <v>AUD</v>
          </cell>
        </row>
        <row r="212">
          <cell r="F212" t="str">
            <v>failed</v>
          </cell>
          <cell r="J212">
            <v>226</v>
          </cell>
          <cell r="L212" t="str">
            <v>DKK</v>
          </cell>
        </row>
        <row r="213">
          <cell r="F213" t="str">
            <v>failed</v>
          </cell>
          <cell r="J213">
            <v>1625</v>
          </cell>
          <cell r="L213" t="str">
            <v>USD</v>
          </cell>
        </row>
        <row r="214">
          <cell r="F214" t="str">
            <v>successful</v>
          </cell>
          <cell r="J214">
            <v>168</v>
          </cell>
          <cell r="L214" t="str">
            <v>USD</v>
          </cell>
        </row>
        <row r="215">
          <cell r="F215" t="str">
            <v>successful</v>
          </cell>
          <cell r="J215">
            <v>4289</v>
          </cell>
          <cell r="L215" t="str">
            <v>USD</v>
          </cell>
        </row>
        <row r="216">
          <cell r="F216" t="str">
            <v>successful</v>
          </cell>
          <cell r="J216">
            <v>165</v>
          </cell>
          <cell r="L216" t="str">
            <v>USD</v>
          </cell>
        </row>
        <row r="217">
          <cell r="F217" t="str">
            <v>failed</v>
          </cell>
          <cell r="J217">
            <v>143</v>
          </cell>
          <cell r="L217" t="str">
            <v>USD</v>
          </cell>
        </row>
        <row r="218">
          <cell r="F218" t="str">
            <v>successful</v>
          </cell>
          <cell r="J218">
            <v>1815</v>
          </cell>
          <cell r="L218" t="str">
            <v>USD</v>
          </cell>
        </row>
        <row r="219">
          <cell r="F219" t="str">
            <v>failed</v>
          </cell>
          <cell r="J219">
            <v>934</v>
          </cell>
          <cell r="L219" t="str">
            <v>USD</v>
          </cell>
        </row>
        <row r="220">
          <cell r="F220" t="str">
            <v>successful</v>
          </cell>
          <cell r="J220">
            <v>397</v>
          </cell>
          <cell r="L220" t="str">
            <v>GBP</v>
          </cell>
        </row>
        <row r="221">
          <cell r="F221" t="str">
            <v>successful</v>
          </cell>
          <cell r="J221">
            <v>1539</v>
          </cell>
          <cell r="L221" t="str">
            <v>USD</v>
          </cell>
        </row>
        <row r="222">
          <cell r="F222" t="str">
            <v>failed</v>
          </cell>
          <cell r="J222">
            <v>17</v>
          </cell>
          <cell r="L222" t="str">
            <v>USD</v>
          </cell>
        </row>
        <row r="223">
          <cell r="F223" t="str">
            <v>failed</v>
          </cell>
          <cell r="J223">
            <v>2179</v>
          </cell>
          <cell r="L223" t="str">
            <v>USD</v>
          </cell>
        </row>
        <row r="224">
          <cell r="F224" t="str">
            <v>successful</v>
          </cell>
          <cell r="J224">
            <v>138</v>
          </cell>
          <cell r="L224" t="str">
            <v>USD</v>
          </cell>
        </row>
        <row r="225">
          <cell r="F225" t="str">
            <v>failed</v>
          </cell>
          <cell r="J225">
            <v>931</v>
          </cell>
          <cell r="L225" t="str">
            <v>USD</v>
          </cell>
        </row>
        <row r="226">
          <cell r="F226" t="str">
            <v>successful</v>
          </cell>
          <cell r="J226">
            <v>3594</v>
          </cell>
          <cell r="L226" t="str">
            <v>USD</v>
          </cell>
        </row>
        <row r="227">
          <cell r="F227" t="str">
            <v>successful</v>
          </cell>
          <cell r="J227">
            <v>5880</v>
          </cell>
          <cell r="L227" t="str">
            <v>USD</v>
          </cell>
        </row>
        <row r="228">
          <cell r="F228" t="str">
            <v>successful</v>
          </cell>
          <cell r="J228">
            <v>112</v>
          </cell>
          <cell r="L228" t="str">
            <v>USD</v>
          </cell>
        </row>
        <row r="229">
          <cell r="F229" t="str">
            <v>successful</v>
          </cell>
          <cell r="J229">
            <v>943</v>
          </cell>
          <cell r="L229" t="str">
            <v>USD</v>
          </cell>
        </row>
        <row r="230">
          <cell r="F230" t="str">
            <v>successful</v>
          </cell>
          <cell r="J230">
            <v>2468</v>
          </cell>
          <cell r="L230" t="str">
            <v>USD</v>
          </cell>
        </row>
        <row r="231">
          <cell r="F231" t="str">
            <v>successful</v>
          </cell>
          <cell r="J231">
            <v>2551</v>
          </cell>
          <cell r="L231" t="str">
            <v>USD</v>
          </cell>
        </row>
        <row r="232">
          <cell r="F232" t="str">
            <v>successful</v>
          </cell>
          <cell r="J232">
            <v>101</v>
          </cell>
          <cell r="L232" t="str">
            <v>USD</v>
          </cell>
        </row>
        <row r="233">
          <cell r="F233" t="str">
            <v>canceled</v>
          </cell>
          <cell r="J233">
            <v>67</v>
          </cell>
          <cell r="L233" t="str">
            <v>USD</v>
          </cell>
        </row>
        <row r="234">
          <cell r="F234" t="str">
            <v>successful</v>
          </cell>
          <cell r="J234">
            <v>92</v>
          </cell>
          <cell r="L234" t="str">
            <v>USD</v>
          </cell>
        </row>
        <row r="235">
          <cell r="F235" t="str">
            <v>successful</v>
          </cell>
          <cell r="J235">
            <v>62</v>
          </cell>
          <cell r="L235" t="str">
            <v>USD</v>
          </cell>
        </row>
        <row r="236">
          <cell r="F236" t="str">
            <v>successful</v>
          </cell>
          <cell r="J236">
            <v>149</v>
          </cell>
          <cell r="L236" t="str">
            <v>EUR</v>
          </cell>
        </row>
        <row r="237">
          <cell r="F237" t="str">
            <v>failed</v>
          </cell>
          <cell r="J237">
            <v>92</v>
          </cell>
          <cell r="L237" t="str">
            <v>USD</v>
          </cell>
        </row>
        <row r="238">
          <cell r="F238" t="str">
            <v>failed</v>
          </cell>
          <cell r="J238">
            <v>57</v>
          </cell>
          <cell r="L238" t="str">
            <v>AUD</v>
          </cell>
        </row>
        <row r="239">
          <cell r="F239" t="str">
            <v>successful</v>
          </cell>
          <cell r="J239">
            <v>329</v>
          </cell>
          <cell r="L239" t="str">
            <v>USD</v>
          </cell>
        </row>
        <row r="240">
          <cell r="F240" t="str">
            <v>successful</v>
          </cell>
          <cell r="J240">
            <v>97</v>
          </cell>
          <cell r="L240" t="str">
            <v>DKK</v>
          </cell>
        </row>
        <row r="241">
          <cell r="F241" t="str">
            <v>failed</v>
          </cell>
          <cell r="J241">
            <v>41</v>
          </cell>
          <cell r="L241" t="str">
            <v>USD</v>
          </cell>
        </row>
        <row r="242">
          <cell r="F242" t="str">
            <v>successful</v>
          </cell>
          <cell r="J242">
            <v>1784</v>
          </cell>
          <cell r="L242" t="str">
            <v>USD</v>
          </cell>
        </row>
        <row r="243">
          <cell r="F243" t="str">
            <v>successful</v>
          </cell>
          <cell r="J243">
            <v>1684</v>
          </cell>
          <cell r="L243" t="str">
            <v>AUD</v>
          </cell>
        </row>
        <row r="244">
          <cell r="F244" t="str">
            <v>successful</v>
          </cell>
          <cell r="J244">
            <v>250</v>
          </cell>
          <cell r="L244" t="str">
            <v>USD</v>
          </cell>
        </row>
        <row r="245">
          <cell r="F245" t="str">
            <v>successful</v>
          </cell>
          <cell r="J245">
            <v>238</v>
          </cell>
          <cell r="L245" t="str">
            <v>USD</v>
          </cell>
        </row>
        <row r="246">
          <cell r="F246" t="str">
            <v>successful</v>
          </cell>
          <cell r="J246">
            <v>53</v>
          </cell>
          <cell r="L246" t="str">
            <v>USD</v>
          </cell>
        </row>
        <row r="247">
          <cell r="F247" t="str">
            <v>successful</v>
          </cell>
          <cell r="J247">
            <v>214</v>
          </cell>
          <cell r="L247" t="str">
            <v>USD</v>
          </cell>
        </row>
        <row r="248">
          <cell r="F248" t="str">
            <v>successful</v>
          </cell>
          <cell r="J248">
            <v>222</v>
          </cell>
          <cell r="L248" t="str">
            <v>USD</v>
          </cell>
        </row>
        <row r="249">
          <cell r="F249" t="str">
            <v>successful</v>
          </cell>
          <cell r="J249">
            <v>1884</v>
          </cell>
          <cell r="L249" t="str">
            <v>USD</v>
          </cell>
        </row>
        <row r="250">
          <cell r="F250" t="str">
            <v>successful</v>
          </cell>
          <cell r="J250">
            <v>218</v>
          </cell>
          <cell r="L250" t="str">
            <v>AUD</v>
          </cell>
        </row>
        <row r="251">
          <cell r="F251" t="str">
            <v>successful</v>
          </cell>
          <cell r="J251">
            <v>6465</v>
          </cell>
          <cell r="L251" t="str">
            <v>USD</v>
          </cell>
        </row>
        <row r="252">
          <cell r="F252" t="str">
            <v>failed</v>
          </cell>
          <cell r="J252">
            <v>1</v>
          </cell>
          <cell r="L252" t="str">
            <v>USD</v>
          </cell>
        </row>
        <row r="253">
          <cell r="F253" t="str">
            <v>failed</v>
          </cell>
          <cell r="J253">
            <v>101</v>
          </cell>
          <cell r="L253" t="str">
            <v>USD</v>
          </cell>
        </row>
        <row r="254">
          <cell r="F254" t="str">
            <v>successful</v>
          </cell>
          <cell r="J254">
            <v>59</v>
          </cell>
          <cell r="L254" t="str">
            <v>USD</v>
          </cell>
        </row>
        <row r="255">
          <cell r="F255" t="str">
            <v>failed</v>
          </cell>
          <cell r="J255">
            <v>1335</v>
          </cell>
          <cell r="L255" t="str">
            <v>CAD</v>
          </cell>
        </row>
        <row r="256">
          <cell r="F256" t="str">
            <v>successful</v>
          </cell>
          <cell r="J256">
            <v>88</v>
          </cell>
          <cell r="L256" t="str">
            <v>USD</v>
          </cell>
        </row>
        <row r="257">
          <cell r="F257" t="str">
            <v>successful</v>
          </cell>
          <cell r="J257">
            <v>1697</v>
          </cell>
          <cell r="L257" t="str">
            <v>USD</v>
          </cell>
        </row>
        <row r="258">
          <cell r="F258" t="str">
            <v>failed</v>
          </cell>
          <cell r="J258">
            <v>15</v>
          </cell>
          <cell r="L258" t="str">
            <v>GBP</v>
          </cell>
        </row>
        <row r="259">
          <cell r="F259" t="str">
            <v>successful</v>
          </cell>
          <cell r="J259">
            <v>92</v>
          </cell>
          <cell r="L259" t="str">
            <v>USD</v>
          </cell>
        </row>
        <row r="260">
          <cell r="F260" t="str">
            <v>successful</v>
          </cell>
          <cell r="J260">
            <v>186</v>
          </cell>
          <cell r="L260" t="str">
            <v>USD</v>
          </cell>
        </row>
        <row r="261">
          <cell r="F261" t="str">
            <v>successful</v>
          </cell>
          <cell r="J261">
            <v>138</v>
          </cell>
          <cell r="L261" t="str">
            <v>USD</v>
          </cell>
        </row>
        <row r="262">
          <cell r="F262" t="str">
            <v>successful</v>
          </cell>
          <cell r="J262">
            <v>261</v>
          </cell>
          <cell r="L262" t="str">
            <v>USD</v>
          </cell>
        </row>
        <row r="263">
          <cell r="F263" t="str">
            <v>failed</v>
          </cell>
          <cell r="J263">
            <v>454</v>
          </cell>
          <cell r="L263" t="str">
            <v>USD</v>
          </cell>
        </row>
        <row r="264">
          <cell r="F264" t="str">
            <v>successful</v>
          </cell>
          <cell r="J264">
            <v>107</v>
          </cell>
          <cell r="L264" t="str">
            <v>USD</v>
          </cell>
        </row>
        <row r="265">
          <cell r="F265" t="str">
            <v>successful</v>
          </cell>
          <cell r="J265">
            <v>199</v>
          </cell>
          <cell r="L265" t="str">
            <v>USD</v>
          </cell>
        </row>
        <row r="266">
          <cell r="F266" t="str">
            <v>successful</v>
          </cell>
          <cell r="J266">
            <v>5512</v>
          </cell>
          <cell r="L266" t="str">
            <v>USD</v>
          </cell>
        </row>
        <row r="267">
          <cell r="F267" t="str">
            <v>successful</v>
          </cell>
          <cell r="J267">
            <v>86</v>
          </cell>
          <cell r="L267" t="str">
            <v>USD</v>
          </cell>
        </row>
        <row r="268">
          <cell r="F268" t="str">
            <v>failed</v>
          </cell>
          <cell r="J268">
            <v>3182</v>
          </cell>
          <cell r="L268" t="str">
            <v>EUR</v>
          </cell>
        </row>
        <row r="269">
          <cell r="F269" t="str">
            <v>successful</v>
          </cell>
          <cell r="J269">
            <v>2768</v>
          </cell>
          <cell r="L269" t="str">
            <v>AUD</v>
          </cell>
        </row>
        <row r="270">
          <cell r="F270" t="str">
            <v>successful</v>
          </cell>
          <cell r="J270">
            <v>48</v>
          </cell>
          <cell r="L270" t="str">
            <v>USD</v>
          </cell>
        </row>
        <row r="271">
          <cell r="F271" t="str">
            <v>successful</v>
          </cell>
          <cell r="J271">
            <v>87</v>
          </cell>
          <cell r="L271" t="str">
            <v>USD</v>
          </cell>
        </row>
        <row r="272">
          <cell r="F272" t="str">
            <v>canceled</v>
          </cell>
          <cell r="J272">
            <v>1890</v>
          </cell>
          <cell r="L272" t="str">
            <v>USD</v>
          </cell>
        </row>
        <row r="273">
          <cell r="F273" t="str">
            <v>live</v>
          </cell>
          <cell r="J273">
            <v>61</v>
          </cell>
          <cell r="L273" t="str">
            <v>USD</v>
          </cell>
        </row>
        <row r="274">
          <cell r="F274" t="str">
            <v>successful</v>
          </cell>
          <cell r="J274">
            <v>1894</v>
          </cell>
          <cell r="L274" t="str">
            <v>USD</v>
          </cell>
        </row>
        <row r="275">
          <cell r="F275" t="str">
            <v>successful</v>
          </cell>
          <cell r="J275">
            <v>282</v>
          </cell>
          <cell r="L275" t="str">
            <v>CAD</v>
          </cell>
        </row>
        <row r="276">
          <cell r="F276" t="str">
            <v>failed</v>
          </cell>
          <cell r="J276">
            <v>15</v>
          </cell>
          <cell r="L276" t="str">
            <v>USD</v>
          </cell>
        </row>
        <row r="277">
          <cell r="F277" t="str">
            <v>successful</v>
          </cell>
          <cell r="J277">
            <v>116</v>
          </cell>
          <cell r="L277" t="str">
            <v>USD</v>
          </cell>
        </row>
        <row r="278">
          <cell r="F278" t="str">
            <v>failed</v>
          </cell>
          <cell r="J278">
            <v>133</v>
          </cell>
          <cell r="L278" t="str">
            <v>USD</v>
          </cell>
        </row>
        <row r="279">
          <cell r="F279" t="str">
            <v>successful</v>
          </cell>
          <cell r="J279">
            <v>83</v>
          </cell>
          <cell r="L279" t="str">
            <v>USD</v>
          </cell>
        </row>
        <row r="280">
          <cell r="F280" t="str">
            <v>successful</v>
          </cell>
          <cell r="J280">
            <v>91</v>
          </cell>
          <cell r="L280" t="str">
            <v>USD</v>
          </cell>
        </row>
        <row r="281">
          <cell r="F281" t="str">
            <v>successful</v>
          </cell>
          <cell r="J281">
            <v>546</v>
          </cell>
          <cell r="L281" t="str">
            <v>USD</v>
          </cell>
        </row>
        <row r="282">
          <cell r="F282" t="str">
            <v>successful</v>
          </cell>
          <cell r="J282">
            <v>393</v>
          </cell>
          <cell r="L282" t="str">
            <v>USD</v>
          </cell>
        </row>
        <row r="283">
          <cell r="F283" t="str">
            <v>failed</v>
          </cell>
          <cell r="J283">
            <v>2062</v>
          </cell>
          <cell r="L283" t="str">
            <v>USD</v>
          </cell>
        </row>
        <row r="284">
          <cell r="F284" t="str">
            <v>successful</v>
          </cell>
          <cell r="J284">
            <v>133</v>
          </cell>
          <cell r="L284" t="str">
            <v>USD</v>
          </cell>
        </row>
        <row r="285">
          <cell r="F285" t="str">
            <v>failed</v>
          </cell>
          <cell r="J285">
            <v>29</v>
          </cell>
          <cell r="L285" t="str">
            <v>DKK</v>
          </cell>
        </row>
        <row r="286">
          <cell r="F286" t="str">
            <v>failed</v>
          </cell>
          <cell r="J286">
            <v>132</v>
          </cell>
          <cell r="L286" t="str">
            <v>USD</v>
          </cell>
        </row>
        <row r="287">
          <cell r="F287" t="str">
            <v>successful</v>
          </cell>
          <cell r="J287">
            <v>254</v>
          </cell>
          <cell r="L287" t="str">
            <v>USD</v>
          </cell>
        </row>
        <row r="288">
          <cell r="F288" t="str">
            <v>canceled</v>
          </cell>
          <cell r="J288">
            <v>184</v>
          </cell>
          <cell r="L288" t="str">
            <v>USD</v>
          </cell>
        </row>
        <row r="289">
          <cell r="F289" t="str">
            <v>successful</v>
          </cell>
          <cell r="J289">
            <v>176</v>
          </cell>
          <cell r="L289" t="str">
            <v>USD</v>
          </cell>
        </row>
        <row r="290">
          <cell r="F290" t="str">
            <v>failed</v>
          </cell>
          <cell r="J290">
            <v>137</v>
          </cell>
          <cell r="L290" t="str">
            <v>DKK</v>
          </cell>
        </row>
        <row r="291">
          <cell r="F291" t="str">
            <v>successful</v>
          </cell>
          <cell r="J291">
            <v>337</v>
          </cell>
          <cell r="L291" t="str">
            <v>CAD</v>
          </cell>
        </row>
        <row r="292">
          <cell r="F292" t="str">
            <v>failed</v>
          </cell>
          <cell r="J292">
            <v>908</v>
          </cell>
          <cell r="L292" t="str">
            <v>USD</v>
          </cell>
        </row>
        <row r="293">
          <cell r="F293" t="str">
            <v>successful</v>
          </cell>
          <cell r="J293">
            <v>107</v>
          </cell>
          <cell r="L293" t="str">
            <v>USD</v>
          </cell>
        </row>
        <row r="294">
          <cell r="F294" t="str">
            <v>failed</v>
          </cell>
          <cell r="J294">
            <v>10</v>
          </cell>
          <cell r="L294" t="str">
            <v>USD</v>
          </cell>
        </row>
        <row r="295">
          <cell r="F295" t="str">
            <v>canceled</v>
          </cell>
          <cell r="J295">
            <v>32</v>
          </cell>
          <cell r="L295" t="str">
            <v>EUR</v>
          </cell>
        </row>
        <row r="296">
          <cell r="F296" t="str">
            <v>successful</v>
          </cell>
          <cell r="J296">
            <v>183</v>
          </cell>
          <cell r="L296" t="str">
            <v>USD</v>
          </cell>
        </row>
        <row r="297">
          <cell r="F297" t="str">
            <v>failed</v>
          </cell>
          <cell r="J297">
            <v>1910</v>
          </cell>
          <cell r="L297" t="str">
            <v>CHF</v>
          </cell>
        </row>
        <row r="298">
          <cell r="F298" t="str">
            <v>failed</v>
          </cell>
          <cell r="J298">
            <v>38</v>
          </cell>
          <cell r="L298" t="str">
            <v>AUD</v>
          </cell>
        </row>
        <row r="299">
          <cell r="F299" t="str">
            <v>failed</v>
          </cell>
          <cell r="J299">
            <v>104</v>
          </cell>
          <cell r="L299" t="str">
            <v>AUD</v>
          </cell>
        </row>
        <row r="300">
          <cell r="F300" t="str">
            <v>successful</v>
          </cell>
          <cell r="J300">
            <v>72</v>
          </cell>
          <cell r="L300" t="str">
            <v>USD</v>
          </cell>
        </row>
        <row r="301">
          <cell r="F301" t="str">
            <v>failed</v>
          </cell>
          <cell r="J301">
            <v>49</v>
          </cell>
          <cell r="L301" t="str">
            <v>USD</v>
          </cell>
        </row>
        <row r="302">
          <cell r="F302" t="str">
            <v>failed</v>
          </cell>
          <cell r="J302">
            <v>1</v>
          </cell>
          <cell r="L302" t="str">
            <v>DKK</v>
          </cell>
        </row>
        <row r="303">
          <cell r="F303" t="str">
            <v>successful</v>
          </cell>
          <cell r="J303">
            <v>295</v>
          </cell>
          <cell r="L303" t="str">
            <v>USD</v>
          </cell>
        </row>
        <row r="304">
          <cell r="F304" t="str">
            <v>failed</v>
          </cell>
          <cell r="J304">
            <v>245</v>
          </cell>
          <cell r="L304" t="str">
            <v>USD</v>
          </cell>
        </row>
        <row r="305">
          <cell r="F305" t="str">
            <v>failed</v>
          </cell>
          <cell r="J305">
            <v>32</v>
          </cell>
          <cell r="L305" t="str">
            <v>USD</v>
          </cell>
        </row>
        <row r="306">
          <cell r="F306" t="str">
            <v>successful</v>
          </cell>
          <cell r="J306">
            <v>142</v>
          </cell>
          <cell r="L306" t="str">
            <v>USD</v>
          </cell>
        </row>
        <row r="307">
          <cell r="F307" t="str">
            <v>successful</v>
          </cell>
          <cell r="J307">
            <v>85</v>
          </cell>
          <cell r="L307" t="str">
            <v>USD</v>
          </cell>
        </row>
        <row r="308">
          <cell r="F308" t="str">
            <v>failed</v>
          </cell>
          <cell r="J308">
            <v>7</v>
          </cell>
          <cell r="L308" t="str">
            <v>USD</v>
          </cell>
        </row>
        <row r="309">
          <cell r="F309" t="str">
            <v>successful</v>
          </cell>
          <cell r="J309">
            <v>659</v>
          </cell>
          <cell r="L309" t="str">
            <v>DKK</v>
          </cell>
        </row>
        <row r="310">
          <cell r="F310" t="str">
            <v>failed</v>
          </cell>
          <cell r="J310">
            <v>803</v>
          </cell>
          <cell r="L310" t="str">
            <v>USD</v>
          </cell>
        </row>
        <row r="311">
          <cell r="F311" t="str">
            <v>canceled</v>
          </cell>
          <cell r="J311">
            <v>75</v>
          </cell>
          <cell r="L311" t="str">
            <v>USD</v>
          </cell>
        </row>
        <row r="312">
          <cell r="F312" t="str">
            <v>failed</v>
          </cell>
          <cell r="J312">
            <v>16</v>
          </cell>
          <cell r="L312" t="str">
            <v>USD</v>
          </cell>
        </row>
        <row r="313">
          <cell r="F313" t="str">
            <v>successful</v>
          </cell>
          <cell r="J313">
            <v>121</v>
          </cell>
          <cell r="L313" t="str">
            <v>USD</v>
          </cell>
        </row>
        <row r="314">
          <cell r="F314" t="str">
            <v>successful</v>
          </cell>
          <cell r="J314">
            <v>3742</v>
          </cell>
          <cell r="L314" t="str">
            <v>USD</v>
          </cell>
        </row>
        <row r="315">
          <cell r="F315" t="str">
            <v>successful</v>
          </cell>
          <cell r="J315">
            <v>223</v>
          </cell>
          <cell r="L315" t="str">
            <v>USD</v>
          </cell>
        </row>
        <row r="316">
          <cell r="F316" t="str">
            <v>successful</v>
          </cell>
          <cell r="J316">
            <v>133</v>
          </cell>
          <cell r="L316" t="str">
            <v>USD</v>
          </cell>
        </row>
        <row r="317">
          <cell r="F317" t="str">
            <v>failed</v>
          </cell>
          <cell r="J317">
            <v>31</v>
          </cell>
          <cell r="L317" t="str">
            <v>USD</v>
          </cell>
        </row>
        <row r="318">
          <cell r="F318" t="str">
            <v>failed</v>
          </cell>
          <cell r="J318">
            <v>108</v>
          </cell>
          <cell r="L318" t="str">
            <v>EUR</v>
          </cell>
        </row>
        <row r="319">
          <cell r="F319" t="str">
            <v>failed</v>
          </cell>
          <cell r="J319">
            <v>30</v>
          </cell>
          <cell r="L319" t="str">
            <v>USD</v>
          </cell>
        </row>
        <row r="320">
          <cell r="F320" t="str">
            <v>failed</v>
          </cell>
          <cell r="J320">
            <v>17</v>
          </cell>
          <cell r="L320" t="str">
            <v>USD</v>
          </cell>
        </row>
        <row r="321">
          <cell r="F321" t="str">
            <v>canceled</v>
          </cell>
          <cell r="J321">
            <v>64</v>
          </cell>
          <cell r="L321" t="str">
            <v>USD</v>
          </cell>
        </row>
        <row r="322">
          <cell r="F322" t="str">
            <v>failed</v>
          </cell>
          <cell r="J322">
            <v>80</v>
          </cell>
          <cell r="L322" t="str">
            <v>USD</v>
          </cell>
        </row>
        <row r="323">
          <cell r="F323" t="str">
            <v>failed</v>
          </cell>
          <cell r="J323">
            <v>2468</v>
          </cell>
          <cell r="L323" t="str">
            <v>USD</v>
          </cell>
        </row>
        <row r="324">
          <cell r="F324" t="str">
            <v>successful</v>
          </cell>
          <cell r="J324">
            <v>5168</v>
          </cell>
          <cell r="L324" t="str">
            <v>USD</v>
          </cell>
        </row>
        <row r="325">
          <cell r="F325" t="str">
            <v>failed</v>
          </cell>
          <cell r="J325">
            <v>26</v>
          </cell>
          <cell r="L325" t="str">
            <v>GBP</v>
          </cell>
        </row>
        <row r="326">
          <cell r="F326" t="str">
            <v>successful</v>
          </cell>
          <cell r="J326">
            <v>307</v>
          </cell>
          <cell r="L326" t="str">
            <v>USD</v>
          </cell>
        </row>
        <row r="327">
          <cell r="F327" t="str">
            <v>failed</v>
          </cell>
          <cell r="J327">
            <v>73</v>
          </cell>
          <cell r="L327" t="str">
            <v>USD</v>
          </cell>
        </row>
        <row r="328">
          <cell r="F328" t="str">
            <v>failed</v>
          </cell>
          <cell r="J328">
            <v>128</v>
          </cell>
          <cell r="L328" t="str">
            <v>USD</v>
          </cell>
        </row>
        <row r="329">
          <cell r="F329" t="str">
            <v>failed</v>
          </cell>
          <cell r="J329">
            <v>33</v>
          </cell>
          <cell r="L329" t="str">
            <v>USD</v>
          </cell>
        </row>
        <row r="330">
          <cell r="F330" t="str">
            <v>successful</v>
          </cell>
          <cell r="J330">
            <v>2441</v>
          </cell>
          <cell r="L330" t="str">
            <v>USD</v>
          </cell>
        </row>
        <row r="331">
          <cell r="F331" t="str">
            <v>live</v>
          </cell>
          <cell r="J331">
            <v>211</v>
          </cell>
          <cell r="L331" t="str">
            <v>USD</v>
          </cell>
        </row>
        <row r="332">
          <cell r="F332" t="str">
            <v>successful</v>
          </cell>
          <cell r="J332">
            <v>1385</v>
          </cell>
          <cell r="L332" t="str">
            <v>GBP</v>
          </cell>
        </row>
        <row r="333">
          <cell r="F333" t="str">
            <v>successful</v>
          </cell>
          <cell r="J333">
            <v>190</v>
          </cell>
          <cell r="L333" t="str">
            <v>USD</v>
          </cell>
        </row>
        <row r="334">
          <cell r="F334" t="str">
            <v>successful</v>
          </cell>
          <cell r="J334">
            <v>470</v>
          </cell>
          <cell r="L334" t="str">
            <v>USD</v>
          </cell>
        </row>
        <row r="335">
          <cell r="F335" t="str">
            <v>successful</v>
          </cell>
          <cell r="J335">
            <v>253</v>
          </cell>
          <cell r="L335" t="str">
            <v>USD</v>
          </cell>
        </row>
        <row r="336">
          <cell r="F336" t="str">
            <v>successful</v>
          </cell>
          <cell r="J336">
            <v>1113</v>
          </cell>
          <cell r="L336" t="str">
            <v>USD</v>
          </cell>
        </row>
        <row r="337">
          <cell r="F337" t="str">
            <v>successful</v>
          </cell>
          <cell r="J337">
            <v>2283</v>
          </cell>
          <cell r="L337" t="str">
            <v>USD</v>
          </cell>
        </row>
        <row r="338">
          <cell r="F338" t="str">
            <v>failed</v>
          </cell>
          <cell r="J338">
            <v>1072</v>
          </cell>
          <cell r="L338" t="str">
            <v>USD</v>
          </cell>
        </row>
        <row r="339">
          <cell r="F339" t="str">
            <v>successful</v>
          </cell>
          <cell r="J339">
            <v>1095</v>
          </cell>
          <cell r="L339" t="str">
            <v>USD</v>
          </cell>
        </row>
        <row r="340">
          <cell r="F340" t="str">
            <v>successful</v>
          </cell>
          <cell r="J340">
            <v>1690</v>
          </cell>
          <cell r="L340" t="str">
            <v>USD</v>
          </cell>
        </row>
        <row r="341">
          <cell r="F341" t="str">
            <v>canceled</v>
          </cell>
          <cell r="J341">
            <v>1297</v>
          </cell>
          <cell r="L341" t="str">
            <v>CAD</v>
          </cell>
        </row>
        <row r="342">
          <cell r="F342" t="str">
            <v>failed</v>
          </cell>
          <cell r="J342">
            <v>393</v>
          </cell>
          <cell r="L342" t="str">
            <v>USD</v>
          </cell>
        </row>
        <row r="343">
          <cell r="F343" t="str">
            <v>failed</v>
          </cell>
          <cell r="J343">
            <v>1257</v>
          </cell>
          <cell r="L343" t="str">
            <v>USD</v>
          </cell>
        </row>
        <row r="344">
          <cell r="F344" t="str">
            <v>failed</v>
          </cell>
          <cell r="J344">
            <v>328</v>
          </cell>
          <cell r="L344" t="str">
            <v>USD</v>
          </cell>
        </row>
        <row r="345">
          <cell r="F345" t="str">
            <v>failed</v>
          </cell>
          <cell r="J345">
            <v>147</v>
          </cell>
          <cell r="L345" t="str">
            <v>USD</v>
          </cell>
        </row>
        <row r="346">
          <cell r="F346" t="str">
            <v>failed</v>
          </cell>
          <cell r="J346">
            <v>830</v>
          </cell>
          <cell r="L346" t="str">
            <v>USD</v>
          </cell>
        </row>
        <row r="347">
          <cell r="F347" t="str">
            <v>failed</v>
          </cell>
          <cell r="J347">
            <v>331</v>
          </cell>
          <cell r="L347" t="str">
            <v>GBP</v>
          </cell>
        </row>
        <row r="348">
          <cell r="F348" t="str">
            <v>failed</v>
          </cell>
          <cell r="J348">
            <v>25</v>
          </cell>
          <cell r="L348" t="str">
            <v>USD</v>
          </cell>
        </row>
        <row r="349">
          <cell r="F349" t="str">
            <v>successful</v>
          </cell>
          <cell r="J349">
            <v>191</v>
          </cell>
          <cell r="L349" t="str">
            <v>USD</v>
          </cell>
        </row>
        <row r="350">
          <cell r="F350" t="str">
            <v>failed</v>
          </cell>
          <cell r="J350">
            <v>3483</v>
          </cell>
          <cell r="L350" t="str">
            <v>USD</v>
          </cell>
        </row>
        <row r="351">
          <cell r="F351" t="str">
            <v>failed</v>
          </cell>
          <cell r="J351">
            <v>923</v>
          </cell>
          <cell r="L351" t="str">
            <v>USD</v>
          </cell>
        </row>
        <row r="352">
          <cell r="F352" t="str">
            <v>failed</v>
          </cell>
          <cell r="J352">
            <v>1</v>
          </cell>
          <cell r="L352" t="str">
            <v>USD</v>
          </cell>
        </row>
        <row r="353">
          <cell r="F353" t="str">
            <v>successful</v>
          </cell>
          <cell r="J353">
            <v>2013</v>
          </cell>
          <cell r="L353" t="str">
            <v>USD</v>
          </cell>
        </row>
        <row r="354">
          <cell r="F354" t="str">
            <v>failed</v>
          </cell>
          <cell r="J354">
            <v>33</v>
          </cell>
          <cell r="L354" t="str">
            <v>CAD</v>
          </cell>
        </row>
        <row r="355">
          <cell r="F355" t="str">
            <v>successful</v>
          </cell>
          <cell r="J355">
            <v>1703</v>
          </cell>
          <cell r="L355" t="str">
            <v>USD</v>
          </cell>
        </row>
        <row r="356">
          <cell r="F356" t="str">
            <v>successful</v>
          </cell>
          <cell r="J356">
            <v>80</v>
          </cell>
          <cell r="L356" t="str">
            <v>DKK</v>
          </cell>
        </row>
        <row r="357">
          <cell r="F357" t="str">
            <v>live</v>
          </cell>
          <cell r="J357">
            <v>86</v>
          </cell>
          <cell r="L357" t="str">
            <v>USD</v>
          </cell>
        </row>
        <row r="358">
          <cell r="F358" t="str">
            <v>failed</v>
          </cell>
          <cell r="J358">
            <v>40</v>
          </cell>
          <cell r="L358" t="str">
            <v>EUR</v>
          </cell>
        </row>
        <row r="359">
          <cell r="F359" t="str">
            <v>successful</v>
          </cell>
          <cell r="J359">
            <v>41</v>
          </cell>
          <cell r="L359" t="str">
            <v>USD</v>
          </cell>
        </row>
        <row r="360">
          <cell r="F360" t="str">
            <v>failed</v>
          </cell>
          <cell r="J360">
            <v>23</v>
          </cell>
          <cell r="L360" t="str">
            <v>CAD</v>
          </cell>
        </row>
        <row r="361">
          <cell r="F361" t="str">
            <v>successful</v>
          </cell>
          <cell r="J361">
            <v>187</v>
          </cell>
          <cell r="L361" t="str">
            <v>USD</v>
          </cell>
        </row>
        <row r="362">
          <cell r="F362" t="str">
            <v>successful</v>
          </cell>
          <cell r="J362">
            <v>2875</v>
          </cell>
          <cell r="L362" t="str">
            <v>GBP</v>
          </cell>
        </row>
        <row r="363">
          <cell r="F363" t="str">
            <v>successful</v>
          </cell>
          <cell r="J363">
            <v>88</v>
          </cell>
          <cell r="L363" t="str">
            <v>USD</v>
          </cell>
        </row>
        <row r="364">
          <cell r="F364" t="str">
            <v>successful</v>
          </cell>
          <cell r="J364">
            <v>191</v>
          </cell>
          <cell r="L364" t="str">
            <v>USD</v>
          </cell>
        </row>
        <row r="365">
          <cell r="F365" t="str">
            <v>successful</v>
          </cell>
          <cell r="J365">
            <v>139</v>
          </cell>
          <cell r="L365" t="str">
            <v>USD</v>
          </cell>
        </row>
        <row r="366">
          <cell r="F366" t="str">
            <v>successful</v>
          </cell>
          <cell r="J366">
            <v>186</v>
          </cell>
          <cell r="L366" t="str">
            <v>USD</v>
          </cell>
        </row>
        <row r="367">
          <cell r="F367" t="str">
            <v>successful</v>
          </cell>
          <cell r="J367">
            <v>112</v>
          </cell>
          <cell r="L367" t="str">
            <v>AUD</v>
          </cell>
        </row>
        <row r="368">
          <cell r="F368" t="str">
            <v>successful</v>
          </cell>
          <cell r="J368">
            <v>101</v>
          </cell>
          <cell r="L368" t="str">
            <v>USD</v>
          </cell>
        </row>
        <row r="369">
          <cell r="F369" t="str">
            <v>failed</v>
          </cell>
          <cell r="J369">
            <v>75</v>
          </cell>
          <cell r="L369" t="str">
            <v>USD</v>
          </cell>
        </row>
        <row r="370">
          <cell r="F370" t="str">
            <v>successful</v>
          </cell>
          <cell r="J370">
            <v>206</v>
          </cell>
          <cell r="L370" t="str">
            <v>GBP</v>
          </cell>
        </row>
        <row r="371">
          <cell r="F371" t="str">
            <v>successful</v>
          </cell>
          <cell r="J371">
            <v>154</v>
          </cell>
          <cell r="L371" t="str">
            <v>USD</v>
          </cell>
        </row>
        <row r="372">
          <cell r="F372" t="str">
            <v>successful</v>
          </cell>
          <cell r="J372">
            <v>5966</v>
          </cell>
          <cell r="L372" t="str">
            <v>USD</v>
          </cell>
        </row>
        <row r="373">
          <cell r="F373" t="str">
            <v>failed</v>
          </cell>
          <cell r="J373">
            <v>2176</v>
          </cell>
          <cell r="L373" t="str">
            <v>USD</v>
          </cell>
        </row>
        <row r="374">
          <cell r="F374" t="str">
            <v>successful</v>
          </cell>
          <cell r="J374">
            <v>169</v>
          </cell>
          <cell r="L374" t="str">
            <v>USD</v>
          </cell>
        </row>
        <row r="375">
          <cell r="F375" t="str">
            <v>successful</v>
          </cell>
          <cell r="J375">
            <v>2106</v>
          </cell>
          <cell r="L375" t="str">
            <v>USD</v>
          </cell>
        </row>
        <row r="376">
          <cell r="F376" t="str">
            <v>failed</v>
          </cell>
          <cell r="J376">
            <v>441</v>
          </cell>
          <cell r="L376" t="str">
            <v>USD</v>
          </cell>
        </row>
        <row r="377">
          <cell r="F377" t="str">
            <v>failed</v>
          </cell>
          <cell r="J377">
            <v>25</v>
          </cell>
          <cell r="L377" t="str">
            <v>USD</v>
          </cell>
        </row>
        <row r="378">
          <cell r="F378" t="str">
            <v>successful</v>
          </cell>
          <cell r="J378">
            <v>131</v>
          </cell>
          <cell r="L378" t="str">
            <v>USD</v>
          </cell>
        </row>
        <row r="379">
          <cell r="F379" t="str">
            <v>failed</v>
          </cell>
          <cell r="J379">
            <v>127</v>
          </cell>
          <cell r="L379" t="str">
            <v>USD</v>
          </cell>
        </row>
        <row r="380">
          <cell r="F380" t="str">
            <v>failed</v>
          </cell>
          <cell r="J380">
            <v>355</v>
          </cell>
          <cell r="L380" t="str">
            <v>USD</v>
          </cell>
        </row>
        <row r="381">
          <cell r="F381" t="str">
            <v>failed</v>
          </cell>
          <cell r="J381">
            <v>44</v>
          </cell>
          <cell r="L381" t="str">
            <v>GBP</v>
          </cell>
        </row>
        <row r="382">
          <cell r="F382" t="str">
            <v>successful</v>
          </cell>
          <cell r="J382">
            <v>84</v>
          </cell>
          <cell r="L382" t="str">
            <v>USD</v>
          </cell>
        </row>
        <row r="383">
          <cell r="F383" t="str">
            <v>successful</v>
          </cell>
          <cell r="J383">
            <v>155</v>
          </cell>
          <cell r="L383" t="str">
            <v>USD</v>
          </cell>
        </row>
        <row r="384">
          <cell r="F384" t="str">
            <v>failed</v>
          </cell>
          <cell r="J384">
            <v>67</v>
          </cell>
          <cell r="L384" t="str">
            <v>USD</v>
          </cell>
        </row>
        <row r="385">
          <cell r="F385" t="str">
            <v>successful</v>
          </cell>
          <cell r="J385">
            <v>189</v>
          </cell>
          <cell r="L385" t="str">
            <v>USD</v>
          </cell>
        </row>
        <row r="386">
          <cell r="F386" t="str">
            <v>successful</v>
          </cell>
          <cell r="J386">
            <v>4799</v>
          </cell>
          <cell r="L386" t="str">
            <v>USD</v>
          </cell>
        </row>
        <row r="387">
          <cell r="F387" t="str">
            <v>successful</v>
          </cell>
          <cell r="J387">
            <v>1137</v>
          </cell>
          <cell r="L387" t="str">
            <v>USD</v>
          </cell>
        </row>
        <row r="388">
          <cell r="F388" t="str">
            <v>failed</v>
          </cell>
          <cell r="J388">
            <v>1068</v>
          </cell>
          <cell r="L388" t="str">
            <v>USD</v>
          </cell>
        </row>
        <row r="389">
          <cell r="F389" t="str">
            <v>failed</v>
          </cell>
          <cell r="J389">
            <v>424</v>
          </cell>
          <cell r="L389" t="str">
            <v>USD</v>
          </cell>
        </row>
        <row r="390">
          <cell r="F390" t="str">
            <v>canceled</v>
          </cell>
          <cell r="J390">
            <v>145</v>
          </cell>
          <cell r="L390" t="str">
            <v>CHF</v>
          </cell>
        </row>
        <row r="391">
          <cell r="F391" t="str">
            <v>successful</v>
          </cell>
          <cell r="J391">
            <v>1152</v>
          </cell>
          <cell r="L391" t="str">
            <v>USD</v>
          </cell>
        </row>
        <row r="392">
          <cell r="F392" t="str">
            <v>successful</v>
          </cell>
          <cell r="J392">
            <v>50</v>
          </cell>
          <cell r="L392" t="str">
            <v>USD</v>
          </cell>
        </row>
        <row r="393">
          <cell r="F393" t="str">
            <v>failed</v>
          </cell>
          <cell r="J393">
            <v>151</v>
          </cell>
          <cell r="L393" t="str">
            <v>USD</v>
          </cell>
        </row>
        <row r="394">
          <cell r="F394" t="str">
            <v>failed</v>
          </cell>
          <cell r="J394">
            <v>1608</v>
          </cell>
          <cell r="L394" t="str">
            <v>USD</v>
          </cell>
        </row>
        <row r="395">
          <cell r="F395" t="str">
            <v>successful</v>
          </cell>
          <cell r="J395">
            <v>3059</v>
          </cell>
          <cell r="L395" t="str">
            <v>CAD</v>
          </cell>
        </row>
        <row r="396">
          <cell r="F396" t="str">
            <v>successful</v>
          </cell>
          <cell r="J396">
            <v>34</v>
          </cell>
          <cell r="L396" t="str">
            <v>USD</v>
          </cell>
        </row>
        <row r="397">
          <cell r="F397" t="str">
            <v>successful</v>
          </cell>
          <cell r="J397">
            <v>220</v>
          </cell>
          <cell r="L397" t="str">
            <v>USD</v>
          </cell>
        </row>
        <row r="398">
          <cell r="F398" t="str">
            <v>successful</v>
          </cell>
          <cell r="J398">
            <v>1604</v>
          </cell>
          <cell r="L398" t="str">
            <v>AUD</v>
          </cell>
        </row>
        <row r="399">
          <cell r="F399" t="str">
            <v>successful</v>
          </cell>
          <cell r="J399">
            <v>454</v>
          </cell>
          <cell r="L399" t="str">
            <v>USD</v>
          </cell>
        </row>
        <row r="400">
          <cell r="F400" t="str">
            <v>successful</v>
          </cell>
          <cell r="J400">
            <v>123</v>
          </cell>
          <cell r="L400" t="str">
            <v>EUR</v>
          </cell>
        </row>
        <row r="401">
          <cell r="F401" t="str">
            <v>failed</v>
          </cell>
          <cell r="J401">
            <v>941</v>
          </cell>
          <cell r="L401" t="str">
            <v>USD</v>
          </cell>
        </row>
        <row r="402">
          <cell r="F402" t="str">
            <v>failed</v>
          </cell>
          <cell r="J402">
            <v>1</v>
          </cell>
          <cell r="L402" t="str">
            <v>USD</v>
          </cell>
        </row>
        <row r="403">
          <cell r="F403" t="str">
            <v>successful</v>
          </cell>
          <cell r="J403">
            <v>299</v>
          </cell>
          <cell r="L403" t="str">
            <v>USD</v>
          </cell>
        </row>
        <row r="404">
          <cell r="F404" t="str">
            <v>failed</v>
          </cell>
          <cell r="J404">
            <v>40</v>
          </cell>
          <cell r="L404" t="str">
            <v>USD</v>
          </cell>
        </row>
        <row r="405">
          <cell r="F405" t="str">
            <v>failed</v>
          </cell>
          <cell r="J405">
            <v>3015</v>
          </cell>
          <cell r="L405" t="str">
            <v>CAD</v>
          </cell>
        </row>
        <row r="406">
          <cell r="F406" t="str">
            <v>successful</v>
          </cell>
          <cell r="J406">
            <v>2237</v>
          </cell>
          <cell r="L406" t="str">
            <v>USD</v>
          </cell>
        </row>
        <row r="407">
          <cell r="F407" t="str">
            <v>failed</v>
          </cell>
          <cell r="J407">
            <v>435</v>
          </cell>
          <cell r="L407" t="str">
            <v>USD</v>
          </cell>
        </row>
        <row r="408">
          <cell r="F408" t="str">
            <v>successful</v>
          </cell>
          <cell r="J408">
            <v>645</v>
          </cell>
          <cell r="L408" t="str">
            <v>USD</v>
          </cell>
        </row>
        <row r="409">
          <cell r="F409" t="str">
            <v>successful</v>
          </cell>
          <cell r="J409">
            <v>484</v>
          </cell>
          <cell r="L409" t="str">
            <v>DKK</v>
          </cell>
        </row>
        <row r="410">
          <cell r="F410" t="str">
            <v>successful</v>
          </cell>
          <cell r="J410">
            <v>154</v>
          </cell>
          <cell r="L410" t="str">
            <v>CAD</v>
          </cell>
        </row>
        <row r="411">
          <cell r="F411" t="str">
            <v>failed</v>
          </cell>
          <cell r="J411">
            <v>714</v>
          </cell>
          <cell r="L411" t="str">
            <v>USD</v>
          </cell>
        </row>
        <row r="412">
          <cell r="F412" t="str">
            <v>live</v>
          </cell>
          <cell r="J412">
            <v>1111</v>
          </cell>
          <cell r="L412" t="str">
            <v>USD</v>
          </cell>
        </row>
        <row r="413">
          <cell r="F413" t="str">
            <v>successful</v>
          </cell>
          <cell r="J413">
            <v>82</v>
          </cell>
          <cell r="L413" t="str">
            <v>USD</v>
          </cell>
        </row>
        <row r="414">
          <cell r="F414" t="str">
            <v>successful</v>
          </cell>
          <cell r="J414">
            <v>134</v>
          </cell>
          <cell r="L414" t="str">
            <v>USD</v>
          </cell>
        </row>
        <row r="415">
          <cell r="F415" t="str">
            <v>live</v>
          </cell>
          <cell r="J415">
            <v>1089</v>
          </cell>
          <cell r="L415" t="str">
            <v>USD</v>
          </cell>
        </row>
        <row r="416">
          <cell r="F416" t="str">
            <v>failed</v>
          </cell>
          <cell r="J416">
            <v>5497</v>
          </cell>
          <cell r="L416" t="str">
            <v>USD</v>
          </cell>
        </row>
        <row r="417">
          <cell r="F417" t="str">
            <v>failed</v>
          </cell>
          <cell r="J417">
            <v>418</v>
          </cell>
          <cell r="L417" t="str">
            <v>USD</v>
          </cell>
        </row>
        <row r="418">
          <cell r="F418" t="str">
            <v>failed</v>
          </cell>
          <cell r="J418">
            <v>1439</v>
          </cell>
          <cell r="L418" t="str">
            <v>USD</v>
          </cell>
        </row>
        <row r="419">
          <cell r="F419" t="str">
            <v>failed</v>
          </cell>
          <cell r="J419">
            <v>15</v>
          </cell>
          <cell r="L419" t="str">
            <v>USD</v>
          </cell>
        </row>
        <row r="420">
          <cell r="F420" t="str">
            <v>failed</v>
          </cell>
          <cell r="J420">
            <v>1999</v>
          </cell>
          <cell r="L420" t="str">
            <v>CAD</v>
          </cell>
        </row>
        <row r="421">
          <cell r="F421" t="str">
            <v>successful</v>
          </cell>
          <cell r="J421">
            <v>5203</v>
          </cell>
          <cell r="L421" t="str">
            <v>USD</v>
          </cell>
        </row>
        <row r="422">
          <cell r="F422" t="str">
            <v>successful</v>
          </cell>
          <cell r="J422">
            <v>94</v>
          </cell>
          <cell r="L422" t="str">
            <v>USD</v>
          </cell>
        </row>
        <row r="423">
          <cell r="F423" t="str">
            <v>failed</v>
          </cell>
          <cell r="J423">
            <v>118</v>
          </cell>
          <cell r="L423" t="str">
            <v>USD</v>
          </cell>
        </row>
        <row r="424">
          <cell r="F424" t="str">
            <v>successful</v>
          </cell>
          <cell r="J424">
            <v>205</v>
          </cell>
          <cell r="L424" t="str">
            <v>USD</v>
          </cell>
        </row>
        <row r="425">
          <cell r="F425" t="str">
            <v>failed</v>
          </cell>
          <cell r="J425">
            <v>162</v>
          </cell>
          <cell r="L425" t="str">
            <v>USD</v>
          </cell>
        </row>
        <row r="426">
          <cell r="F426" t="str">
            <v>failed</v>
          </cell>
          <cell r="J426">
            <v>83</v>
          </cell>
          <cell r="L426" t="str">
            <v>USD</v>
          </cell>
        </row>
        <row r="427">
          <cell r="F427" t="str">
            <v>successful</v>
          </cell>
          <cell r="J427">
            <v>92</v>
          </cell>
          <cell r="L427" t="str">
            <v>USD</v>
          </cell>
        </row>
        <row r="428">
          <cell r="F428" t="str">
            <v>successful</v>
          </cell>
          <cell r="J428">
            <v>219</v>
          </cell>
          <cell r="L428" t="str">
            <v>USD</v>
          </cell>
        </row>
        <row r="429">
          <cell r="F429" t="str">
            <v>successful</v>
          </cell>
          <cell r="J429">
            <v>2526</v>
          </cell>
          <cell r="L429" t="str">
            <v>USD</v>
          </cell>
        </row>
        <row r="430">
          <cell r="F430" t="str">
            <v>failed</v>
          </cell>
          <cell r="J430">
            <v>747</v>
          </cell>
          <cell r="L430" t="str">
            <v>USD</v>
          </cell>
        </row>
        <row r="431">
          <cell r="F431" t="str">
            <v>canceled</v>
          </cell>
          <cell r="J431">
            <v>2138</v>
          </cell>
          <cell r="L431" t="str">
            <v>USD</v>
          </cell>
        </row>
        <row r="432">
          <cell r="F432" t="str">
            <v>failed</v>
          </cell>
          <cell r="J432">
            <v>84</v>
          </cell>
          <cell r="L432" t="str">
            <v>USD</v>
          </cell>
        </row>
        <row r="433">
          <cell r="F433" t="str">
            <v>successful</v>
          </cell>
          <cell r="J433">
            <v>94</v>
          </cell>
          <cell r="L433" t="str">
            <v>USD</v>
          </cell>
        </row>
        <row r="434">
          <cell r="F434" t="str">
            <v>failed</v>
          </cell>
          <cell r="J434">
            <v>91</v>
          </cell>
          <cell r="L434" t="str">
            <v>USD</v>
          </cell>
        </row>
        <row r="435">
          <cell r="F435" t="str">
            <v>failed</v>
          </cell>
          <cell r="J435">
            <v>792</v>
          </cell>
          <cell r="L435" t="str">
            <v>USD</v>
          </cell>
        </row>
        <row r="436">
          <cell r="F436" t="str">
            <v>canceled</v>
          </cell>
          <cell r="J436">
            <v>10</v>
          </cell>
          <cell r="L436" t="str">
            <v>CAD</v>
          </cell>
        </row>
        <row r="437">
          <cell r="F437" t="str">
            <v>successful</v>
          </cell>
          <cell r="J437">
            <v>1713</v>
          </cell>
          <cell r="L437" t="str">
            <v>EUR</v>
          </cell>
        </row>
        <row r="438">
          <cell r="F438" t="str">
            <v>successful</v>
          </cell>
          <cell r="J438">
            <v>249</v>
          </cell>
          <cell r="L438" t="str">
            <v>USD</v>
          </cell>
        </row>
        <row r="439">
          <cell r="F439" t="str">
            <v>successful</v>
          </cell>
          <cell r="J439">
            <v>192</v>
          </cell>
          <cell r="L439" t="str">
            <v>USD</v>
          </cell>
        </row>
        <row r="440">
          <cell r="F440" t="str">
            <v>successful</v>
          </cell>
          <cell r="J440">
            <v>247</v>
          </cell>
          <cell r="L440" t="str">
            <v>USD</v>
          </cell>
        </row>
        <row r="441">
          <cell r="F441" t="str">
            <v>successful</v>
          </cell>
          <cell r="J441">
            <v>2293</v>
          </cell>
          <cell r="L441" t="str">
            <v>USD</v>
          </cell>
        </row>
        <row r="442">
          <cell r="F442" t="str">
            <v>successful</v>
          </cell>
          <cell r="J442">
            <v>3131</v>
          </cell>
          <cell r="L442" t="str">
            <v>USD</v>
          </cell>
        </row>
        <row r="443">
          <cell r="F443" t="str">
            <v>failed</v>
          </cell>
          <cell r="J443">
            <v>32</v>
          </cell>
          <cell r="L443" t="str">
            <v>USD</v>
          </cell>
        </row>
        <row r="444">
          <cell r="F444" t="str">
            <v>successful</v>
          </cell>
          <cell r="J444">
            <v>143</v>
          </cell>
          <cell r="L444" t="str">
            <v>EUR</v>
          </cell>
        </row>
        <row r="445">
          <cell r="F445" t="str">
            <v>canceled</v>
          </cell>
          <cell r="J445">
            <v>90</v>
          </cell>
          <cell r="L445" t="str">
            <v>USD</v>
          </cell>
        </row>
        <row r="446">
          <cell r="F446" t="str">
            <v>successful</v>
          </cell>
          <cell r="J446">
            <v>296</v>
          </cell>
          <cell r="L446" t="str">
            <v>USD</v>
          </cell>
        </row>
        <row r="447">
          <cell r="F447" t="str">
            <v>successful</v>
          </cell>
          <cell r="J447">
            <v>170</v>
          </cell>
          <cell r="L447" t="str">
            <v>USD</v>
          </cell>
        </row>
        <row r="448">
          <cell r="F448" t="str">
            <v>failed</v>
          </cell>
          <cell r="J448">
            <v>186</v>
          </cell>
          <cell r="L448" t="str">
            <v>USD</v>
          </cell>
        </row>
        <row r="449">
          <cell r="F449" t="str">
            <v>canceled</v>
          </cell>
          <cell r="J449">
            <v>439</v>
          </cell>
          <cell r="L449" t="str">
            <v>GBP</v>
          </cell>
        </row>
        <row r="450">
          <cell r="F450" t="str">
            <v>failed</v>
          </cell>
          <cell r="J450">
            <v>605</v>
          </cell>
          <cell r="L450" t="str">
            <v>USD</v>
          </cell>
        </row>
        <row r="451">
          <cell r="F451" t="str">
            <v>successful</v>
          </cell>
          <cell r="J451">
            <v>86</v>
          </cell>
          <cell r="L451" t="str">
            <v>DKK</v>
          </cell>
        </row>
        <row r="452">
          <cell r="F452" t="str">
            <v>failed</v>
          </cell>
          <cell r="J452">
            <v>1</v>
          </cell>
          <cell r="L452" t="str">
            <v>CAD</v>
          </cell>
        </row>
        <row r="453">
          <cell r="F453" t="str">
            <v>successful</v>
          </cell>
          <cell r="J453">
            <v>6286</v>
          </cell>
          <cell r="L453" t="str">
            <v>USD</v>
          </cell>
        </row>
        <row r="454">
          <cell r="F454" t="str">
            <v>failed</v>
          </cell>
          <cell r="J454">
            <v>31</v>
          </cell>
          <cell r="L454" t="str">
            <v>USD</v>
          </cell>
        </row>
        <row r="455">
          <cell r="F455" t="str">
            <v>failed</v>
          </cell>
          <cell r="J455">
            <v>1181</v>
          </cell>
          <cell r="L455" t="str">
            <v>USD</v>
          </cell>
        </row>
        <row r="456">
          <cell r="F456" t="str">
            <v>failed</v>
          </cell>
          <cell r="J456">
            <v>39</v>
          </cell>
          <cell r="L456" t="str">
            <v>USD</v>
          </cell>
        </row>
        <row r="457">
          <cell r="F457" t="str">
            <v>successful</v>
          </cell>
          <cell r="J457">
            <v>3727</v>
          </cell>
          <cell r="L457" t="str">
            <v>USD</v>
          </cell>
        </row>
        <row r="458">
          <cell r="F458" t="str">
            <v>successful</v>
          </cell>
          <cell r="J458">
            <v>1605</v>
          </cell>
          <cell r="L458" t="str">
            <v>USD</v>
          </cell>
        </row>
        <row r="459">
          <cell r="F459" t="str">
            <v>failed</v>
          </cell>
          <cell r="J459">
            <v>46</v>
          </cell>
          <cell r="L459" t="str">
            <v>USD</v>
          </cell>
        </row>
        <row r="460">
          <cell r="F460" t="str">
            <v>successful</v>
          </cell>
          <cell r="J460">
            <v>2120</v>
          </cell>
          <cell r="L460" t="str">
            <v>USD</v>
          </cell>
        </row>
        <row r="461">
          <cell r="F461" t="str">
            <v>failed</v>
          </cell>
          <cell r="J461">
            <v>105</v>
          </cell>
          <cell r="L461" t="str">
            <v>USD</v>
          </cell>
        </row>
        <row r="462">
          <cell r="F462" t="str">
            <v>successful</v>
          </cell>
          <cell r="J462">
            <v>50</v>
          </cell>
          <cell r="L462" t="str">
            <v>USD</v>
          </cell>
        </row>
        <row r="463">
          <cell r="F463" t="str">
            <v>successful</v>
          </cell>
          <cell r="J463">
            <v>2080</v>
          </cell>
          <cell r="L463" t="str">
            <v>USD</v>
          </cell>
        </row>
        <row r="464">
          <cell r="F464" t="str">
            <v>failed</v>
          </cell>
          <cell r="J464">
            <v>535</v>
          </cell>
          <cell r="L464" t="str">
            <v>USD</v>
          </cell>
        </row>
        <row r="465">
          <cell r="F465" t="str">
            <v>successful</v>
          </cell>
          <cell r="J465">
            <v>2105</v>
          </cell>
          <cell r="L465" t="str">
            <v>USD</v>
          </cell>
        </row>
        <row r="466">
          <cell r="F466" t="str">
            <v>successful</v>
          </cell>
          <cell r="J466">
            <v>2436</v>
          </cell>
          <cell r="L466" t="str">
            <v>USD</v>
          </cell>
        </row>
        <row r="467">
          <cell r="F467" t="str">
            <v>successful</v>
          </cell>
          <cell r="J467">
            <v>80</v>
          </cell>
          <cell r="L467" t="str">
            <v>USD</v>
          </cell>
        </row>
        <row r="468">
          <cell r="F468" t="str">
            <v>successful</v>
          </cell>
          <cell r="J468">
            <v>42</v>
          </cell>
          <cell r="L468" t="str">
            <v>USD</v>
          </cell>
        </row>
        <row r="469">
          <cell r="F469" t="str">
            <v>successful</v>
          </cell>
          <cell r="J469">
            <v>139</v>
          </cell>
          <cell r="L469" t="str">
            <v>CAD</v>
          </cell>
        </row>
        <row r="470">
          <cell r="F470" t="str">
            <v>failed</v>
          </cell>
          <cell r="J470">
            <v>16</v>
          </cell>
          <cell r="L470" t="str">
            <v>USD</v>
          </cell>
        </row>
        <row r="471">
          <cell r="F471" t="str">
            <v>successful</v>
          </cell>
          <cell r="J471">
            <v>159</v>
          </cell>
          <cell r="L471" t="str">
            <v>USD</v>
          </cell>
        </row>
        <row r="472">
          <cell r="F472" t="str">
            <v>successful</v>
          </cell>
          <cell r="J472">
            <v>381</v>
          </cell>
          <cell r="L472" t="str">
            <v>USD</v>
          </cell>
        </row>
        <row r="473">
          <cell r="F473" t="str">
            <v>successful</v>
          </cell>
          <cell r="J473">
            <v>194</v>
          </cell>
          <cell r="L473" t="str">
            <v>GBP</v>
          </cell>
        </row>
        <row r="474">
          <cell r="F474" t="str">
            <v>failed</v>
          </cell>
          <cell r="J474">
            <v>575</v>
          </cell>
          <cell r="L474" t="str">
            <v>USD</v>
          </cell>
        </row>
        <row r="475">
          <cell r="F475" t="str">
            <v>successful</v>
          </cell>
          <cell r="J475">
            <v>106</v>
          </cell>
          <cell r="L475" t="str">
            <v>USD</v>
          </cell>
        </row>
        <row r="476">
          <cell r="F476" t="str">
            <v>successful</v>
          </cell>
          <cell r="J476">
            <v>142</v>
          </cell>
          <cell r="L476" t="str">
            <v>USD</v>
          </cell>
        </row>
        <row r="477">
          <cell r="F477" t="str">
            <v>successful</v>
          </cell>
          <cell r="J477">
            <v>211</v>
          </cell>
          <cell r="L477" t="str">
            <v>USD</v>
          </cell>
        </row>
        <row r="478">
          <cell r="F478" t="str">
            <v>failed</v>
          </cell>
          <cell r="J478">
            <v>1120</v>
          </cell>
          <cell r="L478" t="str">
            <v>USD</v>
          </cell>
        </row>
        <row r="479">
          <cell r="F479" t="str">
            <v>failed</v>
          </cell>
          <cell r="J479">
            <v>113</v>
          </cell>
          <cell r="L479" t="str">
            <v>USD</v>
          </cell>
        </row>
        <row r="480">
          <cell r="F480" t="str">
            <v>successful</v>
          </cell>
          <cell r="J480">
            <v>2756</v>
          </cell>
          <cell r="L480" t="str">
            <v>USD</v>
          </cell>
        </row>
        <row r="481">
          <cell r="F481" t="str">
            <v>successful</v>
          </cell>
          <cell r="J481">
            <v>173</v>
          </cell>
          <cell r="L481" t="str">
            <v>GBP</v>
          </cell>
        </row>
        <row r="482">
          <cell r="F482" t="str">
            <v>successful</v>
          </cell>
          <cell r="J482">
            <v>87</v>
          </cell>
          <cell r="L482" t="str">
            <v>USD</v>
          </cell>
        </row>
        <row r="483">
          <cell r="F483" t="str">
            <v>failed</v>
          </cell>
          <cell r="J483">
            <v>1538</v>
          </cell>
          <cell r="L483" t="str">
            <v>USD</v>
          </cell>
        </row>
        <row r="484">
          <cell r="F484" t="str">
            <v>failed</v>
          </cell>
          <cell r="J484">
            <v>9</v>
          </cell>
          <cell r="L484" t="str">
            <v>USD</v>
          </cell>
        </row>
        <row r="485">
          <cell r="F485" t="str">
            <v>failed</v>
          </cell>
          <cell r="J485">
            <v>554</v>
          </cell>
          <cell r="L485" t="str">
            <v>USD</v>
          </cell>
        </row>
        <row r="486">
          <cell r="F486" t="str">
            <v>successful</v>
          </cell>
          <cell r="J486">
            <v>1572</v>
          </cell>
          <cell r="L486" t="str">
            <v>GBP</v>
          </cell>
        </row>
        <row r="487">
          <cell r="F487" t="str">
            <v>failed</v>
          </cell>
          <cell r="J487">
            <v>648</v>
          </cell>
          <cell r="L487" t="str">
            <v>GBP</v>
          </cell>
        </row>
        <row r="488">
          <cell r="F488" t="str">
            <v>failed</v>
          </cell>
          <cell r="J488">
            <v>21</v>
          </cell>
          <cell r="L488" t="str">
            <v>GBP</v>
          </cell>
        </row>
        <row r="489">
          <cell r="F489" t="str">
            <v>successful</v>
          </cell>
          <cell r="J489">
            <v>2346</v>
          </cell>
          <cell r="L489" t="str">
            <v>USD</v>
          </cell>
        </row>
        <row r="490">
          <cell r="F490" t="str">
            <v>successful</v>
          </cell>
          <cell r="J490">
            <v>115</v>
          </cell>
          <cell r="L490" t="str">
            <v>USD</v>
          </cell>
        </row>
        <row r="491">
          <cell r="F491" t="str">
            <v>successful</v>
          </cell>
          <cell r="J491">
            <v>85</v>
          </cell>
          <cell r="L491" t="str">
            <v>EUR</v>
          </cell>
        </row>
        <row r="492">
          <cell r="F492" t="str">
            <v>successful</v>
          </cell>
          <cell r="J492">
            <v>144</v>
          </cell>
          <cell r="L492" t="str">
            <v>USD</v>
          </cell>
        </row>
        <row r="493">
          <cell r="F493" t="str">
            <v>successful</v>
          </cell>
          <cell r="J493">
            <v>2443</v>
          </cell>
          <cell r="L493" t="str">
            <v>USD</v>
          </cell>
        </row>
        <row r="494">
          <cell r="F494" t="str">
            <v>canceled</v>
          </cell>
          <cell r="J494">
            <v>595</v>
          </cell>
          <cell r="L494" t="str">
            <v>USD</v>
          </cell>
        </row>
        <row r="495">
          <cell r="F495" t="str">
            <v>successful</v>
          </cell>
          <cell r="J495">
            <v>64</v>
          </cell>
          <cell r="L495" t="str">
            <v>USD</v>
          </cell>
        </row>
        <row r="496">
          <cell r="F496" t="str">
            <v>successful</v>
          </cell>
          <cell r="J496">
            <v>268</v>
          </cell>
          <cell r="L496" t="str">
            <v>USD</v>
          </cell>
        </row>
        <row r="497">
          <cell r="F497" t="str">
            <v>successful</v>
          </cell>
          <cell r="J497">
            <v>195</v>
          </cell>
          <cell r="L497" t="str">
            <v>DKK</v>
          </cell>
        </row>
        <row r="498">
          <cell r="F498" t="str">
            <v>failed</v>
          </cell>
          <cell r="J498">
            <v>54</v>
          </cell>
          <cell r="L498" t="str">
            <v>USD</v>
          </cell>
        </row>
        <row r="499">
          <cell r="F499" t="str">
            <v>failed</v>
          </cell>
          <cell r="J499">
            <v>120</v>
          </cell>
          <cell r="L499" t="str">
            <v>USD</v>
          </cell>
        </row>
        <row r="500">
          <cell r="F500" t="str">
            <v>failed</v>
          </cell>
          <cell r="J500">
            <v>579</v>
          </cell>
          <cell r="L500" t="str">
            <v>DKK</v>
          </cell>
        </row>
        <row r="501">
          <cell r="F501" t="str">
            <v>failed</v>
          </cell>
          <cell r="J501">
            <v>2072</v>
          </cell>
          <cell r="L501" t="str">
            <v>USD</v>
          </cell>
        </row>
        <row r="502">
          <cell r="F502" t="str">
            <v>failed</v>
          </cell>
          <cell r="J502">
            <v>0</v>
          </cell>
          <cell r="L502" t="str">
            <v>USD</v>
          </cell>
        </row>
        <row r="503">
          <cell r="F503" t="str">
            <v>failed</v>
          </cell>
          <cell r="J503">
            <v>1796</v>
          </cell>
          <cell r="L503" t="str">
            <v>USD</v>
          </cell>
        </row>
        <row r="504">
          <cell r="F504" t="str">
            <v>successful</v>
          </cell>
          <cell r="J504">
            <v>186</v>
          </cell>
          <cell r="L504" t="str">
            <v>AUD</v>
          </cell>
        </row>
        <row r="505">
          <cell r="F505" t="str">
            <v>successful</v>
          </cell>
          <cell r="J505">
            <v>460</v>
          </cell>
          <cell r="L505" t="str">
            <v>USD</v>
          </cell>
        </row>
        <row r="506">
          <cell r="F506" t="str">
            <v>failed</v>
          </cell>
          <cell r="J506">
            <v>62</v>
          </cell>
          <cell r="L506" t="str">
            <v>EUR</v>
          </cell>
        </row>
        <row r="507">
          <cell r="F507" t="str">
            <v>failed</v>
          </cell>
          <cell r="J507">
            <v>347</v>
          </cell>
          <cell r="L507" t="str">
            <v>USD</v>
          </cell>
        </row>
        <row r="508">
          <cell r="F508" t="str">
            <v>successful</v>
          </cell>
          <cell r="J508">
            <v>2528</v>
          </cell>
          <cell r="L508" t="str">
            <v>USD</v>
          </cell>
        </row>
        <row r="509">
          <cell r="F509" t="str">
            <v>failed</v>
          </cell>
          <cell r="J509">
            <v>19</v>
          </cell>
          <cell r="L509" t="str">
            <v>USD</v>
          </cell>
        </row>
        <row r="510">
          <cell r="F510" t="str">
            <v>successful</v>
          </cell>
          <cell r="J510">
            <v>3657</v>
          </cell>
          <cell r="L510" t="str">
            <v>USD</v>
          </cell>
        </row>
        <row r="511">
          <cell r="F511" t="str">
            <v>failed</v>
          </cell>
          <cell r="J511">
            <v>1258</v>
          </cell>
          <cell r="L511" t="str">
            <v>USD</v>
          </cell>
        </row>
        <row r="512">
          <cell r="F512" t="str">
            <v>successful</v>
          </cell>
          <cell r="J512">
            <v>131</v>
          </cell>
          <cell r="L512" t="str">
            <v>AUD</v>
          </cell>
        </row>
        <row r="513">
          <cell r="F513" t="str">
            <v>failed</v>
          </cell>
          <cell r="J513">
            <v>362</v>
          </cell>
          <cell r="L513" t="str">
            <v>USD</v>
          </cell>
        </row>
        <row r="514">
          <cell r="F514" t="str">
            <v>successful</v>
          </cell>
          <cell r="J514">
            <v>239</v>
          </cell>
          <cell r="L514" t="str">
            <v>USD</v>
          </cell>
        </row>
        <row r="515">
          <cell r="F515" t="str">
            <v>canceled</v>
          </cell>
          <cell r="J515">
            <v>35</v>
          </cell>
          <cell r="L515" t="str">
            <v>USD</v>
          </cell>
        </row>
        <row r="516">
          <cell r="F516" t="str">
            <v>canceled</v>
          </cell>
          <cell r="J516">
            <v>528</v>
          </cell>
          <cell r="L516" t="str">
            <v>CHF</v>
          </cell>
        </row>
        <row r="517">
          <cell r="F517" t="str">
            <v>failed</v>
          </cell>
          <cell r="J517">
            <v>133</v>
          </cell>
          <cell r="L517" t="str">
            <v>CAD</v>
          </cell>
        </row>
        <row r="518">
          <cell r="F518" t="str">
            <v>failed</v>
          </cell>
          <cell r="J518">
            <v>846</v>
          </cell>
          <cell r="L518" t="str">
            <v>USD</v>
          </cell>
        </row>
        <row r="519">
          <cell r="F519" t="str">
            <v>successful</v>
          </cell>
          <cell r="J519">
            <v>78</v>
          </cell>
          <cell r="L519" t="str">
            <v>USD</v>
          </cell>
        </row>
        <row r="520">
          <cell r="F520" t="str">
            <v>failed</v>
          </cell>
          <cell r="J520">
            <v>10</v>
          </cell>
          <cell r="L520" t="str">
            <v>USD</v>
          </cell>
        </row>
        <row r="521">
          <cell r="F521" t="str">
            <v>successful</v>
          </cell>
          <cell r="J521">
            <v>1773</v>
          </cell>
          <cell r="L521" t="str">
            <v>USD</v>
          </cell>
        </row>
        <row r="522">
          <cell r="F522" t="str">
            <v>successful</v>
          </cell>
          <cell r="J522">
            <v>32</v>
          </cell>
          <cell r="L522" t="str">
            <v>USD</v>
          </cell>
        </row>
        <row r="523">
          <cell r="F523" t="str">
            <v>successful</v>
          </cell>
          <cell r="J523">
            <v>369</v>
          </cell>
          <cell r="L523" t="str">
            <v>USD</v>
          </cell>
        </row>
        <row r="524">
          <cell r="F524" t="str">
            <v>failed</v>
          </cell>
          <cell r="J524">
            <v>191</v>
          </cell>
          <cell r="L524" t="str">
            <v>USD</v>
          </cell>
        </row>
        <row r="525">
          <cell r="F525" t="str">
            <v>successful</v>
          </cell>
          <cell r="J525">
            <v>89</v>
          </cell>
          <cell r="L525" t="str">
            <v>USD</v>
          </cell>
        </row>
        <row r="526">
          <cell r="F526" t="str">
            <v>failed</v>
          </cell>
          <cell r="J526">
            <v>1979</v>
          </cell>
          <cell r="L526" t="str">
            <v>USD</v>
          </cell>
        </row>
        <row r="527">
          <cell r="F527" t="str">
            <v>failed</v>
          </cell>
          <cell r="J527">
            <v>63</v>
          </cell>
          <cell r="L527" t="str">
            <v>USD</v>
          </cell>
        </row>
        <row r="528">
          <cell r="F528" t="str">
            <v>successful</v>
          </cell>
          <cell r="J528">
            <v>147</v>
          </cell>
          <cell r="L528" t="str">
            <v>USD</v>
          </cell>
        </row>
        <row r="529">
          <cell r="F529" t="str">
            <v>failed</v>
          </cell>
          <cell r="J529">
            <v>6080</v>
          </cell>
          <cell r="L529" t="str">
            <v>CAD</v>
          </cell>
        </row>
        <row r="530">
          <cell r="F530" t="str">
            <v>failed</v>
          </cell>
          <cell r="J530">
            <v>80</v>
          </cell>
          <cell r="L530" t="str">
            <v>GBP</v>
          </cell>
        </row>
        <row r="531">
          <cell r="F531" t="str">
            <v>failed</v>
          </cell>
          <cell r="J531">
            <v>9</v>
          </cell>
          <cell r="L531" t="str">
            <v>USD</v>
          </cell>
        </row>
        <row r="532">
          <cell r="F532" t="str">
            <v>failed</v>
          </cell>
          <cell r="J532">
            <v>1784</v>
          </cell>
          <cell r="L532" t="str">
            <v>USD</v>
          </cell>
        </row>
        <row r="533">
          <cell r="F533" t="str">
            <v>live</v>
          </cell>
          <cell r="J533">
            <v>3640</v>
          </cell>
          <cell r="L533" t="str">
            <v>CHF</v>
          </cell>
        </row>
        <row r="534">
          <cell r="F534" t="str">
            <v>successful</v>
          </cell>
          <cell r="J534">
            <v>126</v>
          </cell>
          <cell r="L534" t="str">
            <v>CAD</v>
          </cell>
        </row>
        <row r="535">
          <cell r="F535" t="str">
            <v>successful</v>
          </cell>
          <cell r="J535">
            <v>2218</v>
          </cell>
          <cell r="L535" t="str">
            <v>GBP</v>
          </cell>
        </row>
        <row r="536">
          <cell r="F536" t="str">
            <v>failed</v>
          </cell>
          <cell r="J536">
            <v>243</v>
          </cell>
          <cell r="L536" t="str">
            <v>USD</v>
          </cell>
        </row>
        <row r="537">
          <cell r="F537" t="str">
            <v>successful</v>
          </cell>
          <cell r="J537">
            <v>202</v>
          </cell>
          <cell r="L537" t="str">
            <v>EUR</v>
          </cell>
        </row>
        <row r="538">
          <cell r="F538" t="str">
            <v>successful</v>
          </cell>
          <cell r="J538">
            <v>140</v>
          </cell>
          <cell r="L538" t="str">
            <v>EUR</v>
          </cell>
        </row>
        <row r="539">
          <cell r="F539" t="str">
            <v>successful</v>
          </cell>
          <cell r="J539">
            <v>1052</v>
          </cell>
          <cell r="L539" t="str">
            <v>DKK</v>
          </cell>
        </row>
        <row r="540">
          <cell r="F540" t="str">
            <v>failed</v>
          </cell>
          <cell r="J540">
            <v>1296</v>
          </cell>
          <cell r="L540" t="str">
            <v>USD</v>
          </cell>
        </row>
        <row r="541">
          <cell r="F541" t="str">
            <v>failed</v>
          </cell>
          <cell r="J541">
            <v>77</v>
          </cell>
          <cell r="L541" t="str">
            <v>USD</v>
          </cell>
        </row>
        <row r="542">
          <cell r="F542" t="str">
            <v>successful</v>
          </cell>
          <cell r="J542">
            <v>247</v>
          </cell>
          <cell r="L542" t="str">
            <v>USD</v>
          </cell>
        </row>
        <row r="543">
          <cell r="F543" t="str">
            <v>failed</v>
          </cell>
          <cell r="J543">
            <v>395</v>
          </cell>
          <cell r="L543" t="str">
            <v>EUR</v>
          </cell>
        </row>
        <row r="544">
          <cell r="F544" t="str">
            <v>failed</v>
          </cell>
          <cell r="J544">
            <v>49</v>
          </cell>
          <cell r="L544" t="str">
            <v>GBP</v>
          </cell>
        </row>
        <row r="545">
          <cell r="F545" t="str">
            <v>failed</v>
          </cell>
          <cell r="J545">
            <v>180</v>
          </cell>
          <cell r="L545" t="str">
            <v>USD</v>
          </cell>
        </row>
        <row r="546">
          <cell r="F546" t="str">
            <v>successful</v>
          </cell>
          <cell r="J546">
            <v>84</v>
          </cell>
          <cell r="L546" t="str">
            <v>USD</v>
          </cell>
        </row>
        <row r="547">
          <cell r="F547" t="str">
            <v>failed</v>
          </cell>
          <cell r="J547">
            <v>2690</v>
          </cell>
          <cell r="L547" t="str">
            <v>USD</v>
          </cell>
        </row>
        <row r="548">
          <cell r="F548" t="str">
            <v>successful</v>
          </cell>
          <cell r="J548">
            <v>88</v>
          </cell>
          <cell r="L548" t="str">
            <v>USD</v>
          </cell>
        </row>
        <row r="549">
          <cell r="F549" t="str">
            <v>successful</v>
          </cell>
          <cell r="J549">
            <v>156</v>
          </cell>
          <cell r="L549" t="str">
            <v>USD</v>
          </cell>
        </row>
        <row r="550">
          <cell r="F550" t="str">
            <v>successful</v>
          </cell>
          <cell r="J550">
            <v>2985</v>
          </cell>
          <cell r="L550" t="str">
            <v>USD</v>
          </cell>
        </row>
        <row r="551">
          <cell r="F551" t="str">
            <v>successful</v>
          </cell>
          <cell r="J551">
            <v>762</v>
          </cell>
          <cell r="L551" t="str">
            <v>USD</v>
          </cell>
        </row>
        <row r="552">
          <cell r="F552" t="str">
            <v>canceled</v>
          </cell>
          <cell r="J552">
            <v>1</v>
          </cell>
          <cell r="L552" t="str">
            <v>CHF</v>
          </cell>
        </row>
        <row r="553">
          <cell r="F553" t="str">
            <v>failed</v>
          </cell>
          <cell r="J553">
            <v>2779</v>
          </cell>
          <cell r="L553" t="str">
            <v>AUD</v>
          </cell>
        </row>
        <row r="554">
          <cell r="F554" t="str">
            <v>failed</v>
          </cell>
          <cell r="J554">
            <v>92</v>
          </cell>
          <cell r="L554" t="str">
            <v>USD</v>
          </cell>
        </row>
        <row r="555">
          <cell r="F555" t="str">
            <v>failed</v>
          </cell>
          <cell r="J555">
            <v>1028</v>
          </cell>
          <cell r="L555" t="str">
            <v>USD</v>
          </cell>
        </row>
        <row r="556">
          <cell r="F556" t="str">
            <v>successful</v>
          </cell>
          <cell r="J556">
            <v>554</v>
          </cell>
          <cell r="L556" t="str">
            <v>CAD</v>
          </cell>
        </row>
        <row r="557">
          <cell r="F557" t="str">
            <v>successful</v>
          </cell>
          <cell r="J557">
            <v>135</v>
          </cell>
          <cell r="L557" t="str">
            <v>DKK</v>
          </cell>
        </row>
        <row r="558">
          <cell r="F558" t="str">
            <v>successful</v>
          </cell>
          <cell r="J558">
            <v>122</v>
          </cell>
          <cell r="L558" t="str">
            <v>USD</v>
          </cell>
        </row>
        <row r="559">
          <cell r="F559" t="str">
            <v>successful</v>
          </cell>
          <cell r="J559">
            <v>221</v>
          </cell>
          <cell r="L559" t="str">
            <v>USD</v>
          </cell>
        </row>
        <row r="560">
          <cell r="F560" t="str">
            <v>successful</v>
          </cell>
          <cell r="J560">
            <v>126</v>
          </cell>
          <cell r="L560" t="str">
            <v>USD</v>
          </cell>
        </row>
        <row r="561">
          <cell r="F561" t="str">
            <v>successful</v>
          </cell>
          <cell r="J561">
            <v>1022</v>
          </cell>
          <cell r="L561" t="str">
            <v>USD</v>
          </cell>
        </row>
        <row r="562">
          <cell r="F562" t="str">
            <v>successful</v>
          </cell>
          <cell r="J562">
            <v>3177</v>
          </cell>
          <cell r="L562" t="str">
            <v>USD</v>
          </cell>
        </row>
        <row r="563">
          <cell r="F563" t="str">
            <v>successful</v>
          </cell>
          <cell r="J563">
            <v>198</v>
          </cell>
          <cell r="L563" t="str">
            <v>CHF</v>
          </cell>
        </row>
        <row r="564">
          <cell r="F564" t="str">
            <v>failed</v>
          </cell>
          <cell r="J564">
            <v>26</v>
          </cell>
          <cell r="L564" t="str">
            <v>CHF</v>
          </cell>
        </row>
        <row r="565">
          <cell r="F565" t="str">
            <v>successful</v>
          </cell>
          <cell r="J565">
            <v>85</v>
          </cell>
          <cell r="L565" t="str">
            <v>AUD</v>
          </cell>
        </row>
        <row r="566">
          <cell r="F566" t="str">
            <v>failed</v>
          </cell>
          <cell r="J566">
            <v>1790</v>
          </cell>
          <cell r="L566" t="str">
            <v>USD</v>
          </cell>
        </row>
        <row r="567">
          <cell r="F567" t="str">
            <v>successful</v>
          </cell>
          <cell r="J567">
            <v>3596</v>
          </cell>
          <cell r="L567" t="str">
            <v>USD</v>
          </cell>
        </row>
        <row r="568">
          <cell r="F568" t="str">
            <v>failed</v>
          </cell>
          <cell r="J568">
            <v>37</v>
          </cell>
          <cell r="L568" t="str">
            <v>USD</v>
          </cell>
        </row>
        <row r="569">
          <cell r="F569" t="str">
            <v>successful</v>
          </cell>
          <cell r="J569">
            <v>244</v>
          </cell>
          <cell r="L569" t="str">
            <v>USD</v>
          </cell>
        </row>
        <row r="570">
          <cell r="F570" t="str">
            <v>successful</v>
          </cell>
          <cell r="J570">
            <v>5180</v>
          </cell>
          <cell r="L570" t="str">
            <v>USD</v>
          </cell>
        </row>
        <row r="571">
          <cell r="F571" t="str">
            <v>successful</v>
          </cell>
          <cell r="J571">
            <v>589</v>
          </cell>
          <cell r="L571" t="str">
            <v>EUR</v>
          </cell>
        </row>
        <row r="572">
          <cell r="F572" t="str">
            <v>successful</v>
          </cell>
          <cell r="J572">
            <v>2725</v>
          </cell>
          <cell r="L572" t="str">
            <v>USD</v>
          </cell>
        </row>
        <row r="573">
          <cell r="F573" t="str">
            <v>failed</v>
          </cell>
          <cell r="J573">
            <v>35</v>
          </cell>
          <cell r="L573" t="str">
            <v>EUR</v>
          </cell>
        </row>
        <row r="574">
          <cell r="F574" t="str">
            <v>canceled</v>
          </cell>
          <cell r="J574">
            <v>94</v>
          </cell>
          <cell r="L574" t="str">
            <v>USD</v>
          </cell>
        </row>
        <row r="575">
          <cell r="F575" t="str">
            <v>successful</v>
          </cell>
          <cell r="J575">
            <v>300</v>
          </cell>
          <cell r="L575" t="str">
            <v>USD</v>
          </cell>
        </row>
        <row r="576">
          <cell r="F576" t="str">
            <v>successful</v>
          </cell>
          <cell r="J576">
            <v>144</v>
          </cell>
          <cell r="L576" t="str">
            <v>USD</v>
          </cell>
        </row>
        <row r="577">
          <cell r="F577" t="str">
            <v>failed</v>
          </cell>
          <cell r="J577">
            <v>558</v>
          </cell>
          <cell r="L577" t="str">
            <v>USD</v>
          </cell>
        </row>
        <row r="578">
          <cell r="F578" t="str">
            <v>failed</v>
          </cell>
          <cell r="J578">
            <v>64</v>
          </cell>
          <cell r="L578" t="str">
            <v>USD</v>
          </cell>
        </row>
        <row r="579">
          <cell r="F579" t="str">
            <v>canceled</v>
          </cell>
          <cell r="J579">
            <v>37</v>
          </cell>
          <cell r="L579" t="str">
            <v>USD</v>
          </cell>
        </row>
        <row r="580">
          <cell r="F580" t="str">
            <v>failed</v>
          </cell>
          <cell r="J580">
            <v>245</v>
          </cell>
          <cell r="L580" t="str">
            <v>USD</v>
          </cell>
        </row>
        <row r="581">
          <cell r="F581" t="str">
            <v>successful</v>
          </cell>
          <cell r="J581">
            <v>87</v>
          </cell>
          <cell r="L581" t="str">
            <v>USD</v>
          </cell>
        </row>
        <row r="582">
          <cell r="F582" t="str">
            <v>successful</v>
          </cell>
          <cell r="J582">
            <v>3116</v>
          </cell>
          <cell r="L582" t="str">
            <v>USD</v>
          </cell>
        </row>
        <row r="583">
          <cell r="F583" t="str">
            <v>failed</v>
          </cell>
          <cell r="J583">
            <v>71</v>
          </cell>
          <cell r="L583" t="str">
            <v>USD</v>
          </cell>
        </row>
        <row r="584">
          <cell r="F584" t="str">
            <v>failed</v>
          </cell>
          <cell r="J584">
            <v>42</v>
          </cell>
          <cell r="L584" t="str">
            <v>USD</v>
          </cell>
        </row>
        <row r="585">
          <cell r="F585" t="str">
            <v>successful</v>
          </cell>
          <cell r="J585">
            <v>909</v>
          </cell>
          <cell r="L585" t="str">
            <v>USD</v>
          </cell>
        </row>
        <row r="586">
          <cell r="F586" t="str">
            <v>successful</v>
          </cell>
          <cell r="J586">
            <v>1613</v>
          </cell>
          <cell r="L586" t="str">
            <v>USD</v>
          </cell>
        </row>
        <row r="587">
          <cell r="F587" t="str">
            <v>successful</v>
          </cell>
          <cell r="J587">
            <v>136</v>
          </cell>
          <cell r="L587" t="str">
            <v>USD</v>
          </cell>
        </row>
        <row r="588">
          <cell r="F588" t="str">
            <v>successful</v>
          </cell>
          <cell r="J588">
            <v>130</v>
          </cell>
          <cell r="L588" t="str">
            <v>USD</v>
          </cell>
        </row>
        <row r="589">
          <cell r="F589" t="str">
            <v>failed</v>
          </cell>
          <cell r="J589">
            <v>156</v>
          </cell>
          <cell r="L589" t="str">
            <v>CAD</v>
          </cell>
        </row>
        <row r="590">
          <cell r="F590" t="str">
            <v>failed</v>
          </cell>
          <cell r="J590">
            <v>1368</v>
          </cell>
          <cell r="L590" t="str">
            <v>GBP</v>
          </cell>
        </row>
        <row r="591">
          <cell r="F591" t="str">
            <v>failed</v>
          </cell>
          <cell r="J591">
            <v>102</v>
          </cell>
          <cell r="L591" t="str">
            <v>USD</v>
          </cell>
        </row>
        <row r="592">
          <cell r="F592" t="str">
            <v>failed</v>
          </cell>
          <cell r="J592">
            <v>86</v>
          </cell>
          <cell r="L592" t="str">
            <v>AUD</v>
          </cell>
        </row>
        <row r="593">
          <cell r="F593" t="str">
            <v>successful</v>
          </cell>
          <cell r="J593">
            <v>102</v>
          </cell>
          <cell r="L593" t="str">
            <v>USD</v>
          </cell>
        </row>
        <row r="594">
          <cell r="F594" t="str">
            <v>failed</v>
          </cell>
          <cell r="J594">
            <v>253</v>
          </cell>
          <cell r="L594" t="str">
            <v>USD</v>
          </cell>
        </row>
        <row r="595">
          <cell r="F595" t="str">
            <v>successful</v>
          </cell>
          <cell r="J595">
            <v>4006</v>
          </cell>
          <cell r="L595" t="str">
            <v>USD</v>
          </cell>
        </row>
        <row r="596">
          <cell r="F596" t="str">
            <v>failed</v>
          </cell>
          <cell r="J596">
            <v>157</v>
          </cell>
          <cell r="L596" t="str">
            <v>USD</v>
          </cell>
        </row>
        <row r="597">
          <cell r="F597" t="str">
            <v>successful</v>
          </cell>
          <cell r="J597">
            <v>1629</v>
          </cell>
          <cell r="L597" t="str">
            <v>USD</v>
          </cell>
        </row>
        <row r="598">
          <cell r="F598" t="str">
            <v>failed</v>
          </cell>
          <cell r="J598">
            <v>183</v>
          </cell>
          <cell r="L598" t="str">
            <v>USD</v>
          </cell>
        </row>
        <row r="599">
          <cell r="F599" t="str">
            <v>successful</v>
          </cell>
          <cell r="J599">
            <v>2188</v>
          </cell>
          <cell r="L599" t="str">
            <v>USD</v>
          </cell>
        </row>
        <row r="600">
          <cell r="F600" t="str">
            <v>successful</v>
          </cell>
          <cell r="J600">
            <v>2409</v>
          </cell>
          <cell r="L600" t="str">
            <v>EUR</v>
          </cell>
        </row>
        <row r="601">
          <cell r="F601" t="str">
            <v>failed</v>
          </cell>
          <cell r="J601">
            <v>82</v>
          </cell>
          <cell r="L601" t="str">
            <v>DKK</v>
          </cell>
        </row>
        <row r="602">
          <cell r="F602" t="str">
            <v>failed</v>
          </cell>
          <cell r="J602">
            <v>1</v>
          </cell>
          <cell r="L602" t="str">
            <v>GBP</v>
          </cell>
        </row>
        <row r="603">
          <cell r="F603" t="str">
            <v>successful</v>
          </cell>
          <cell r="J603">
            <v>194</v>
          </cell>
          <cell r="L603" t="str">
            <v>USD</v>
          </cell>
        </row>
        <row r="604">
          <cell r="F604" t="str">
            <v>successful</v>
          </cell>
          <cell r="J604">
            <v>1140</v>
          </cell>
          <cell r="L604" t="str">
            <v>USD</v>
          </cell>
        </row>
        <row r="605">
          <cell r="F605" t="str">
            <v>successful</v>
          </cell>
          <cell r="J605">
            <v>102</v>
          </cell>
          <cell r="L605" t="str">
            <v>USD</v>
          </cell>
        </row>
        <row r="606">
          <cell r="F606" t="str">
            <v>successful</v>
          </cell>
          <cell r="J606">
            <v>2857</v>
          </cell>
          <cell r="L606" t="str">
            <v>USD</v>
          </cell>
        </row>
        <row r="607">
          <cell r="F607" t="str">
            <v>successful</v>
          </cell>
          <cell r="J607">
            <v>107</v>
          </cell>
          <cell r="L607" t="str">
            <v>USD</v>
          </cell>
        </row>
        <row r="608">
          <cell r="F608" t="str">
            <v>successful</v>
          </cell>
          <cell r="J608">
            <v>160</v>
          </cell>
          <cell r="L608" t="str">
            <v>GBP</v>
          </cell>
        </row>
        <row r="609">
          <cell r="F609" t="str">
            <v>successful</v>
          </cell>
          <cell r="J609">
            <v>2230</v>
          </cell>
          <cell r="L609" t="str">
            <v>USD</v>
          </cell>
        </row>
        <row r="610">
          <cell r="F610" t="str">
            <v>successful</v>
          </cell>
          <cell r="J610">
            <v>316</v>
          </cell>
          <cell r="L610" t="str">
            <v>USD</v>
          </cell>
        </row>
        <row r="611">
          <cell r="F611" t="str">
            <v>successful</v>
          </cell>
          <cell r="J611">
            <v>117</v>
          </cell>
          <cell r="L611" t="str">
            <v>USD</v>
          </cell>
        </row>
        <row r="612">
          <cell r="F612" t="str">
            <v>successful</v>
          </cell>
          <cell r="J612">
            <v>6406</v>
          </cell>
          <cell r="L612" t="str">
            <v>USD</v>
          </cell>
        </row>
        <row r="613">
          <cell r="F613" t="str">
            <v>canceled</v>
          </cell>
          <cell r="J613">
            <v>15</v>
          </cell>
          <cell r="L613" t="str">
            <v>USD</v>
          </cell>
        </row>
        <row r="614">
          <cell r="F614" t="str">
            <v>successful</v>
          </cell>
          <cell r="J614">
            <v>192</v>
          </cell>
          <cell r="L614" t="str">
            <v>USD</v>
          </cell>
        </row>
        <row r="615">
          <cell r="F615" t="str">
            <v>successful</v>
          </cell>
          <cell r="J615">
            <v>26</v>
          </cell>
          <cell r="L615" t="str">
            <v>CAD</v>
          </cell>
        </row>
        <row r="616">
          <cell r="F616" t="str">
            <v>successful</v>
          </cell>
          <cell r="J616">
            <v>723</v>
          </cell>
          <cell r="L616" t="str">
            <v>USD</v>
          </cell>
        </row>
        <row r="617">
          <cell r="F617" t="str">
            <v>successful</v>
          </cell>
          <cell r="J617">
            <v>170</v>
          </cell>
          <cell r="L617" t="str">
            <v>EUR</v>
          </cell>
        </row>
        <row r="618">
          <cell r="F618" t="str">
            <v>successful</v>
          </cell>
          <cell r="J618">
            <v>238</v>
          </cell>
          <cell r="L618" t="str">
            <v>GBP</v>
          </cell>
        </row>
        <row r="619">
          <cell r="F619" t="str">
            <v>successful</v>
          </cell>
          <cell r="J619">
            <v>55</v>
          </cell>
          <cell r="L619" t="str">
            <v>USD</v>
          </cell>
        </row>
        <row r="620">
          <cell r="F620" t="str">
            <v>failed</v>
          </cell>
          <cell r="J620">
            <v>1198</v>
          </cell>
          <cell r="L620" t="str">
            <v>USD</v>
          </cell>
        </row>
        <row r="621">
          <cell r="F621" t="str">
            <v>failed</v>
          </cell>
          <cell r="J621">
            <v>648</v>
          </cell>
          <cell r="L621" t="str">
            <v>USD</v>
          </cell>
        </row>
        <row r="622">
          <cell r="F622" t="str">
            <v>successful</v>
          </cell>
          <cell r="J622">
            <v>128</v>
          </cell>
          <cell r="L622" t="str">
            <v>AUD</v>
          </cell>
        </row>
        <row r="623">
          <cell r="F623" t="str">
            <v>successful</v>
          </cell>
          <cell r="J623">
            <v>2144</v>
          </cell>
          <cell r="L623" t="str">
            <v>USD</v>
          </cell>
        </row>
        <row r="624">
          <cell r="F624" t="str">
            <v>failed</v>
          </cell>
          <cell r="J624">
            <v>64</v>
          </cell>
          <cell r="L624" t="str">
            <v>USD</v>
          </cell>
        </row>
        <row r="625">
          <cell r="F625" t="str">
            <v>successful</v>
          </cell>
          <cell r="J625">
            <v>2693</v>
          </cell>
          <cell r="L625" t="str">
            <v>GBP</v>
          </cell>
        </row>
        <row r="626">
          <cell r="F626" t="str">
            <v>successful</v>
          </cell>
          <cell r="J626">
            <v>432</v>
          </cell>
          <cell r="L626" t="str">
            <v>USD</v>
          </cell>
        </row>
        <row r="627">
          <cell r="F627" t="str">
            <v>failed</v>
          </cell>
          <cell r="J627">
            <v>62</v>
          </cell>
          <cell r="L627" t="str">
            <v>USD</v>
          </cell>
        </row>
        <row r="628">
          <cell r="F628" t="str">
            <v>successful</v>
          </cell>
          <cell r="J628">
            <v>189</v>
          </cell>
          <cell r="L628" t="str">
            <v>USD</v>
          </cell>
        </row>
        <row r="629">
          <cell r="F629" t="str">
            <v>successful</v>
          </cell>
          <cell r="J629">
            <v>154</v>
          </cell>
          <cell r="L629" t="str">
            <v>GBP</v>
          </cell>
        </row>
        <row r="630">
          <cell r="F630" t="str">
            <v>successful</v>
          </cell>
          <cell r="J630">
            <v>96</v>
          </cell>
          <cell r="L630" t="str">
            <v>USD</v>
          </cell>
        </row>
        <row r="631">
          <cell r="F631" t="str">
            <v>failed</v>
          </cell>
          <cell r="J631">
            <v>750</v>
          </cell>
          <cell r="L631" t="str">
            <v>USD</v>
          </cell>
        </row>
        <row r="632">
          <cell r="F632" t="str">
            <v>canceled</v>
          </cell>
          <cell r="J632">
            <v>87</v>
          </cell>
          <cell r="L632" t="str">
            <v>USD</v>
          </cell>
        </row>
        <row r="633">
          <cell r="F633" t="str">
            <v>successful</v>
          </cell>
          <cell r="J633">
            <v>3063</v>
          </cell>
          <cell r="L633" t="str">
            <v>USD</v>
          </cell>
        </row>
        <row r="634">
          <cell r="F634" t="str">
            <v>live</v>
          </cell>
          <cell r="J634">
            <v>278</v>
          </cell>
          <cell r="L634" t="str">
            <v>USD</v>
          </cell>
        </row>
        <row r="635">
          <cell r="F635" t="str">
            <v>failed</v>
          </cell>
          <cell r="J635">
            <v>105</v>
          </cell>
          <cell r="L635" t="str">
            <v>USD</v>
          </cell>
        </row>
        <row r="636">
          <cell r="F636" t="str">
            <v>canceled</v>
          </cell>
          <cell r="J636">
            <v>1658</v>
          </cell>
          <cell r="L636" t="str">
            <v>USD</v>
          </cell>
        </row>
        <row r="637">
          <cell r="F637" t="str">
            <v>successful</v>
          </cell>
          <cell r="J637">
            <v>2266</v>
          </cell>
          <cell r="L637" t="str">
            <v>USD</v>
          </cell>
        </row>
        <row r="638">
          <cell r="F638" t="str">
            <v>failed</v>
          </cell>
          <cell r="J638">
            <v>2604</v>
          </cell>
          <cell r="L638" t="str">
            <v>DKK</v>
          </cell>
        </row>
        <row r="639">
          <cell r="F639" t="str">
            <v>failed</v>
          </cell>
          <cell r="J639">
            <v>65</v>
          </cell>
          <cell r="L639" t="str">
            <v>USD</v>
          </cell>
        </row>
        <row r="640">
          <cell r="F640" t="str">
            <v>failed</v>
          </cell>
          <cell r="J640">
            <v>94</v>
          </cell>
          <cell r="L640" t="str">
            <v>USD</v>
          </cell>
        </row>
        <row r="641">
          <cell r="F641" t="str">
            <v>live</v>
          </cell>
          <cell r="J641">
            <v>45</v>
          </cell>
          <cell r="L641" t="str">
            <v>USD</v>
          </cell>
        </row>
        <row r="642">
          <cell r="F642" t="str">
            <v>failed</v>
          </cell>
          <cell r="J642">
            <v>257</v>
          </cell>
          <cell r="L642" t="str">
            <v>USD</v>
          </cell>
        </row>
        <row r="643">
          <cell r="F643" t="str">
            <v>successful</v>
          </cell>
          <cell r="J643">
            <v>194</v>
          </cell>
          <cell r="L643" t="str">
            <v>CHF</v>
          </cell>
        </row>
        <row r="644">
          <cell r="F644" t="str">
            <v>successful</v>
          </cell>
          <cell r="J644">
            <v>129</v>
          </cell>
          <cell r="L644" t="str">
            <v>CAD</v>
          </cell>
        </row>
        <row r="645">
          <cell r="F645" t="str">
            <v>successful</v>
          </cell>
          <cell r="J645">
            <v>375</v>
          </cell>
          <cell r="L645" t="str">
            <v>USD</v>
          </cell>
        </row>
        <row r="646">
          <cell r="F646" t="str">
            <v>failed</v>
          </cell>
          <cell r="J646">
            <v>2928</v>
          </cell>
          <cell r="L646" t="str">
            <v>CAD</v>
          </cell>
        </row>
        <row r="647">
          <cell r="F647" t="str">
            <v>failed</v>
          </cell>
          <cell r="J647">
            <v>4697</v>
          </cell>
          <cell r="L647" t="str">
            <v>USD</v>
          </cell>
        </row>
        <row r="648">
          <cell r="F648" t="str">
            <v>failed</v>
          </cell>
          <cell r="J648">
            <v>2915</v>
          </cell>
          <cell r="L648" t="str">
            <v>USD</v>
          </cell>
        </row>
        <row r="649">
          <cell r="F649" t="str">
            <v>failed</v>
          </cell>
          <cell r="J649">
            <v>18</v>
          </cell>
          <cell r="L649" t="str">
            <v>USD</v>
          </cell>
        </row>
        <row r="650">
          <cell r="F650" t="str">
            <v>canceled</v>
          </cell>
          <cell r="J650">
            <v>723</v>
          </cell>
          <cell r="L650" t="str">
            <v>USD</v>
          </cell>
        </row>
        <row r="651">
          <cell r="F651" t="str">
            <v>failed</v>
          </cell>
          <cell r="J651">
            <v>602</v>
          </cell>
          <cell r="L651" t="str">
            <v>CHF</v>
          </cell>
        </row>
        <row r="652">
          <cell r="F652" t="str">
            <v>failed</v>
          </cell>
          <cell r="J652">
            <v>1</v>
          </cell>
          <cell r="L652" t="str">
            <v>USD</v>
          </cell>
        </row>
        <row r="653">
          <cell r="F653" t="str">
            <v>failed</v>
          </cell>
          <cell r="J653">
            <v>3868</v>
          </cell>
          <cell r="L653" t="str">
            <v>EUR</v>
          </cell>
        </row>
        <row r="654">
          <cell r="F654" t="str">
            <v>successful</v>
          </cell>
          <cell r="J654">
            <v>409</v>
          </cell>
          <cell r="L654" t="str">
            <v>USD</v>
          </cell>
        </row>
        <row r="655">
          <cell r="F655" t="str">
            <v>successful</v>
          </cell>
          <cell r="J655">
            <v>234</v>
          </cell>
          <cell r="L655" t="str">
            <v>USD</v>
          </cell>
        </row>
        <row r="656">
          <cell r="F656" t="str">
            <v>successful</v>
          </cell>
          <cell r="J656">
            <v>3016</v>
          </cell>
          <cell r="L656" t="str">
            <v>USD</v>
          </cell>
        </row>
        <row r="657">
          <cell r="F657" t="str">
            <v>successful</v>
          </cell>
          <cell r="J657">
            <v>264</v>
          </cell>
          <cell r="L657" t="str">
            <v>USD</v>
          </cell>
        </row>
        <row r="658">
          <cell r="F658" t="str">
            <v>failed</v>
          </cell>
          <cell r="J658">
            <v>504</v>
          </cell>
          <cell r="L658" t="str">
            <v>AUD</v>
          </cell>
        </row>
        <row r="659">
          <cell r="F659" t="str">
            <v>failed</v>
          </cell>
          <cell r="J659">
            <v>14</v>
          </cell>
          <cell r="L659" t="str">
            <v>USD</v>
          </cell>
        </row>
        <row r="660">
          <cell r="F660" t="str">
            <v>canceled</v>
          </cell>
          <cell r="J660">
            <v>390</v>
          </cell>
          <cell r="L660" t="str">
            <v>USD</v>
          </cell>
        </row>
        <row r="661">
          <cell r="F661" t="str">
            <v>failed</v>
          </cell>
          <cell r="J661">
            <v>750</v>
          </cell>
          <cell r="L661" t="str">
            <v>GBP</v>
          </cell>
        </row>
        <row r="662">
          <cell r="F662" t="str">
            <v>failed</v>
          </cell>
          <cell r="J662">
            <v>77</v>
          </cell>
          <cell r="L662" t="str">
            <v>USD</v>
          </cell>
        </row>
        <row r="663">
          <cell r="F663" t="str">
            <v>failed</v>
          </cell>
          <cell r="J663">
            <v>752</v>
          </cell>
          <cell r="L663" t="str">
            <v>DKK</v>
          </cell>
        </row>
        <row r="664">
          <cell r="F664" t="str">
            <v>failed</v>
          </cell>
          <cell r="J664">
            <v>131</v>
          </cell>
          <cell r="L664" t="str">
            <v>USD</v>
          </cell>
        </row>
        <row r="665">
          <cell r="F665" t="str">
            <v>failed</v>
          </cell>
          <cell r="J665">
            <v>87</v>
          </cell>
          <cell r="L665" t="str">
            <v>USD</v>
          </cell>
        </row>
        <row r="666">
          <cell r="F666" t="str">
            <v>failed</v>
          </cell>
          <cell r="J666">
            <v>1063</v>
          </cell>
          <cell r="L666" t="str">
            <v>USD</v>
          </cell>
        </row>
        <row r="667">
          <cell r="F667" t="str">
            <v>successful</v>
          </cell>
          <cell r="J667">
            <v>272</v>
          </cell>
          <cell r="L667" t="str">
            <v>USD</v>
          </cell>
        </row>
        <row r="668">
          <cell r="F668" t="str">
            <v>canceled</v>
          </cell>
          <cell r="J668">
            <v>25</v>
          </cell>
          <cell r="L668" t="str">
            <v>USD</v>
          </cell>
        </row>
        <row r="669">
          <cell r="F669" t="str">
            <v>successful</v>
          </cell>
          <cell r="J669">
            <v>419</v>
          </cell>
          <cell r="L669" t="str">
            <v>USD</v>
          </cell>
        </row>
        <row r="670">
          <cell r="F670" t="str">
            <v>failed</v>
          </cell>
          <cell r="J670">
            <v>76</v>
          </cell>
          <cell r="L670" t="str">
            <v>USD</v>
          </cell>
        </row>
        <row r="671">
          <cell r="F671" t="str">
            <v>successful</v>
          </cell>
          <cell r="J671">
            <v>1621</v>
          </cell>
          <cell r="L671" t="str">
            <v>EUR</v>
          </cell>
        </row>
        <row r="672">
          <cell r="F672" t="str">
            <v>successful</v>
          </cell>
          <cell r="J672">
            <v>1101</v>
          </cell>
          <cell r="L672" t="str">
            <v>USD</v>
          </cell>
        </row>
        <row r="673">
          <cell r="F673" t="str">
            <v>successful</v>
          </cell>
          <cell r="J673">
            <v>1073</v>
          </cell>
          <cell r="L673" t="str">
            <v>USD</v>
          </cell>
        </row>
        <row r="674">
          <cell r="F674" t="str">
            <v>failed</v>
          </cell>
          <cell r="J674">
            <v>4428</v>
          </cell>
          <cell r="L674" t="str">
            <v>AUD</v>
          </cell>
        </row>
        <row r="675">
          <cell r="F675" t="str">
            <v>failed</v>
          </cell>
          <cell r="J675">
            <v>58</v>
          </cell>
          <cell r="L675" t="str">
            <v>EUR</v>
          </cell>
        </row>
        <row r="676">
          <cell r="F676" t="str">
            <v>canceled</v>
          </cell>
          <cell r="J676">
            <v>1218</v>
          </cell>
          <cell r="L676" t="str">
            <v>USD</v>
          </cell>
        </row>
        <row r="677">
          <cell r="F677" t="str">
            <v>successful</v>
          </cell>
          <cell r="J677">
            <v>331</v>
          </cell>
          <cell r="L677" t="str">
            <v>USD</v>
          </cell>
        </row>
        <row r="678">
          <cell r="F678" t="str">
            <v>successful</v>
          </cell>
          <cell r="J678">
            <v>1170</v>
          </cell>
          <cell r="L678" t="str">
            <v>USD</v>
          </cell>
        </row>
        <row r="679">
          <cell r="F679" t="str">
            <v>failed</v>
          </cell>
          <cell r="J679">
            <v>111</v>
          </cell>
          <cell r="L679" t="str">
            <v>USD</v>
          </cell>
        </row>
        <row r="680">
          <cell r="F680" t="str">
            <v>canceled</v>
          </cell>
          <cell r="J680">
            <v>215</v>
          </cell>
          <cell r="L680" t="str">
            <v>USD</v>
          </cell>
        </row>
        <row r="681">
          <cell r="F681" t="str">
            <v>successful</v>
          </cell>
          <cell r="J681">
            <v>363</v>
          </cell>
          <cell r="L681" t="str">
            <v>USD</v>
          </cell>
        </row>
        <row r="682">
          <cell r="F682" t="str">
            <v>failed</v>
          </cell>
          <cell r="J682">
            <v>2955</v>
          </cell>
          <cell r="L682" t="str">
            <v>USD</v>
          </cell>
        </row>
        <row r="683">
          <cell r="F683" t="str">
            <v>failed</v>
          </cell>
          <cell r="J683">
            <v>1657</v>
          </cell>
          <cell r="L683" t="str">
            <v>USD</v>
          </cell>
        </row>
        <row r="684">
          <cell r="F684" t="str">
            <v>successful</v>
          </cell>
          <cell r="J684">
            <v>103</v>
          </cell>
          <cell r="L684" t="str">
            <v>USD</v>
          </cell>
        </row>
        <row r="685">
          <cell r="F685" t="str">
            <v>successful</v>
          </cell>
          <cell r="J685">
            <v>147</v>
          </cell>
          <cell r="L685" t="str">
            <v>USD</v>
          </cell>
        </row>
        <row r="686">
          <cell r="F686" t="str">
            <v>successful</v>
          </cell>
          <cell r="J686">
            <v>110</v>
          </cell>
          <cell r="L686" t="str">
            <v>CAD</v>
          </cell>
        </row>
        <row r="687">
          <cell r="F687" t="str">
            <v>failed</v>
          </cell>
          <cell r="J687">
            <v>926</v>
          </cell>
          <cell r="L687" t="str">
            <v>CAD</v>
          </cell>
        </row>
        <row r="688">
          <cell r="F688" t="str">
            <v>successful</v>
          </cell>
          <cell r="J688">
            <v>134</v>
          </cell>
          <cell r="L688" t="str">
            <v>USD</v>
          </cell>
        </row>
        <row r="689">
          <cell r="F689" t="str">
            <v>successful</v>
          </cell>
          <cell r="J689">
            <v>269</v>
          </cell>
          <cell r="L689" t="str">
            <v>USD</v>
          </cell>
        </row>
        <row r="690">
          <cell r="F690" t="str">
            <v>successful</v>
          </cell>
          <cell r="J690">
            <v>175</v>
          </cell>
          <cell r="L690" t="str">
            <v>USD</v>
          </cell>
        </row>
        <row r="691">
          <cell r="F691" t="str">
            <v>successful</v>
          </cell>
          <cell r="J691">
            <v>69</v>
          </cell>
          <cell r="L691" t="str">
            <v>USD</v>
          </cell>
        </row>
        <row r="692">
          <cell r="F692" t="str">
            <v>successful</v>
          </cell>
          <cell r="J692">
            <v>190</v>
          </cell>
          <cell r="L692" t="str">
            <v>USD</v>
          </cell>
        </row>
        <row r="693">
          <cell r="F693" t="str">
            <v>successful</v>
          </cell>
          <cell r="J693">
            <v>237</v>
          </cell>
          <cell r="L693" t="str">
            <v>USD</v>
          </cell>
        </row>
        <row r="694">
          <cell r="F694" t="str">
            <v>failed</v>
          </cell>
          <cell r="J694">
            <v>77</v>
          </cell>
          <cell r="L694" t="str">
            <v>GBP</v>
          </cell>
        </row>
        <row r="695">
          <cell r="F695" t="str">
            <v>failed</v>
          </cell>
          <cell r="J695">
            <v>1748</v>
          </cell>
          <cell r="L695" t="str">
            <v>USD</v>
          </cell>
        </row>
        <row r="696">
          <cell r="F696" t="str">
            <v>failed</v>
          </cell>
          <cell r="J696">
            <v>79</v>
          </cell>
          <cell r="L696" t="str">
            <v>USD</v>
          </cell>
        </row>
        <row r="697">
          <cell r="F697" t="str">
            <v>successful</v>
          </cell>
          <cell r="J697">
            <v>196</v>
          </cell>
          <cell r="L697" t="str">
            <v>EUR</v>
          </cell>
        </row>
        <row r="698">
          <cell r="F698" t="str">
            <v>failed</v>
          </cell>
          <cell r="J698">
            <v>889</v>
          </cell>
          <cell r="L698" t="str">
            <v>USD</v>
          </cell>
        </row>
        <row r="699">
          <cell r="F699" t="str">
            <v>successful</v>
          </cell>
          <cell r="J699">
            <v>7295</v>
          </cell>
          <cell r="L699" t="str">
            <v>USD</v>
          </cell>
        </row>
        <row r="700">
          <cell r="F700" t="str">
            <v>successful</v>
          </cell>
          <cell r="J700">
            <v>2893</v>
          </cell>
          <cell r="L700" t="str">
            <v>CAD</v>
          </cell>
        </row>
        <row r="701">
          <cell r="F701" t="str">
            <v>failed</v>
          </cell>
          <cell r="J701">
            <v>56</v>
          </cell>
          <cell r="L701" t="str">
            <v>USD</v>
          </cell>
        </row>
        <row r="702">
          <cell r="F702" t="str">
            <v>failed</v>
          </cell>
          <cell r="J702">
            <v>1</v>
          </cell>
          <cell r="L702" t="str">
            <v>USD</v>
          </cell>
        </row>
        <row r="703">
          <cell r="F703" t="str">
            <v>successful</v>
          </cell>
          <cell r="J703">
            <v>820</v>
          </cell>
          <cell r="L703" t="str">
            <v>USD</v>
          </cell>
        </row>
        <row r="704">
          <cell r="F704" t="str">
            <v>failed</v>
          </cell>
          <cell r="J704">
            <v>83</v>
          </cell>
          <cell r="L704" t="str">
            <v>USD</v>
          </cell>
        </row>
        <row r="705">
          <cell r="F705" t="str">
            <v>successful</v>
          </cell>
          <cell r="J705">
            <v>2038</v>
          </cell>
          <cell r="L705" t="str">
            <v>USD</v>
          </cell>
        </row>
        <row r="706">
          <cell r="F706" t="str">
            <v>successful</v>
          </cell>
          <cell r="J706">
            <v>116</v>
          </cell>
          <cell r="L706" t="str">
            <v>USD</v>
          </cell>
        </row>
        <row r="707">
          <cell r="F707" t="str">
            <v>failed</v>
          </cell>
          <cell r="J707">
            <v>2025</v>
          </cell>
          <cell r="L707" t="str">
            <v>GBP</v>
          </cell>
        </row>
        <row r="708">
          <cell r="F708" t="str">
            <v>successful</v>
          </cell>
          <cell r="J708">
            <v>1345</v>
          </cell>
          <cell r="L708" t="str">
            <v>AUD</v>
          </cell>
        </row>
        <row r="709">
          <cell r="F709" t="str">
            <v>successful</v>
          </cell>
          <cell r="J709">
            <v>168</v>
          </cell>
          <cell r="L709" t="str">
            <v>USD</v>
          </cell>
        </row>
        <row r="710">
          <cell r="F710" t="str">
            <v>successful</v>
          </cell>
          <cell r="J710">
            <v>137</v>
          </cell>
          <cell r="L710" t="str">
            <v>CHF</v>
          </cell>
        </row>
        <row r="711">
          <cell r="F711" t="str">
            <v>successful</v>
          </cell>
          <cell r="J711">
            <v>186</v>
          </cell>
          <cell r="L711" t="str">
            <v>EUR</v>
          </cell>
        </row>
        <row r="712">
          <cell r="F712" t="str">
            <v>successful</v>
          </cell>
          <cell r="J712">
            <v>125</v>
          </cell>
          <cell r="L712" t="str">
            <v>USD</v>
          </cell>
        </row>
        <row r="713">
          <cell r="F713" t="str">
            <v>failed</v>
          </cell>
          <cell r="J713">
            <v>14</v>
          </cell>
          <cell r="L713" t="str">
            <v>EUR</v>
          </cell>
        </row>
        <row r="714">
          <cell r="F714" t="str">
            <v>successful</v>
          </cell>
          <cell r="J714">
            <v>202</v>
          </cell>
          <cell r="L714" t="str">
            <v>USD</v>
          </cell>
        </row>
        <row r="715">
          <cell r="F715" t="str">
            <v>successful</v>
          </cell>
          <cell r="J715">
            <v>103</v>
          </cell>
          <cell r="L715" t="str">
            <v>USD</v>
          </cell>
        </row>
        <row r="716">
          <cell r="F716" t="str">
            <v>successful</v>
          </cell>
          <cell r="J716">
            <v>1785</v>
          </cell>
          <cell r="L716" t="str">
            <v>USD</v>
          </cell>
        </row>
        <row r="717">
          <cell r="F717" t="str">
            <v>failed</v>
          </cell>
          <cell r="J717">
            <v>656</v>
          </cell>
          <cell r="L717" t="str">
            <v>USD</v>
          </cell>
        </row>
        <row r="718">
          <cell r="F718" t="str">
            <v>successful</v>
          </cell>
          <cell r="J718">
            <v>157</v>
          </cell>
          <cell r="L718" t="str">
            <v>USD</v>
          </cell>
        </row>
        <row r="719">
          <cell r="F719" t="str">
            <v>successful</v>
          </cell>
          <cell r="J719">
            <v>555</v>
          </cell>
          <cell r="L719" t="str">
            <v>USD</v>
          </cell>
        </row>
        <row r="720">
          <cell r="F720" t="str">
            <v>successful</v>
          </cell>
          <cell r="J720">
            <v>297</v>
          </cell>
          <cell r="L720" t="str">
            <v>USD</v>
          </cell>
        </row>
        <row r="721">
          <cell r="F721" t="str">
            <v>successful</v>
          </cell>
          <cell r="J721">
            <v>123</v>
          </cell>
          <cell r="L721" t="str">
            <v>USD</v>
          </cell>
        </row>
        <row r="722">
          <cell r="F722" t="str">
            <v>canceled</v>
          </cell>
          <cell r="J722">
            <v>38</v>
          </cell>
          <cell r="L722" t="str">
            <v>DKK</v>
          </cell>
        </row>
        <row r="723">
          <cell r="F723" t="str">
            <v>canceled</v>
          </cell>
          <cell r="J723">
            <v>60</v>
          </cell>
          <cell r="L723" t="str">
            <v>USD</v>
          </cell>
        </row>
        <row r="724">
          <cell r="F724" t="str">
            <v>successful</v>
          </cell>
          <cell r="J724">
            <v>3036</v>
          </cell>
          <cell r="L724" t="str">
            <v>USD</v>
          </cell>
        </row>
        <row r="725">
          <cell r="F725" t="str">
            <v>successful</v>
          </cell>
          <cell r="J725">
            <v>144</v>
          </cell>
          <cell r="L725" t="str">
            <v>AUD</v>
          </cell>
        </row>
        <row r="726">
          <cell r="F726" t="str">
            <v>successful</v>
          </cell>
          <cell r="J726">
            <v>121</v>
          </cell>
          <cell r="L726" t="str">
            <v>GBP</v>
          </cell>
        </row>
        <row r="727">
          <cell r="F727" t="str">
            <v>failed</v>
          </cell>
          <cell r="J727">
            <v>1596</v>
          </cell>
          <cell r="L727" t="str">
            <v>USD</v>
          </cell>
        </row>
        <row r="728">
          <cell r="F728" t="str">
            <v>canceled</v>
          </cell>
          <cell r="J728">
            <v>524</v>
          </cell>
          <cell r="L728" t="str">
            <v>USD</v>
          </cell>
        </row>
        <row r="729">
          <cell r="F729" t="str">
            <v>successful</v>
          </cell>
          <cell r="J729">
            <v>181</v>
          </cell>
          <cell r="L729" t="str">
            <v>USD</v>
          </cell>
        </row>
        <row r="730">
          <cell r="F730" t="str">
            <v>failed</v>
          </cell>
          <cell r="J730">
            <v>10</v>
          </cell>
          <cell r="L730" t="str">
            <v>USD</v>
          </cell>
        </row>
        <row r="731">
          <cell r="F731" t="str">
            <v>successful</v>
          </cell>
          <cell r="J731">
            <v>122</v>
          </cell>
          <cell r="L731" t="str">
            <v>USD</v>
          </cell>
        </row>
        <row r="732">
          <cell r="F732" t="str">
            <v>successful</v>
          </cell>
          <cell r="J732">
            <v>1071</v>
          </cell>
          <cell r="L732" t="str">
            <v>CAD</v>
          </cell>
        </row>
        <row r="733">
          <cell r="F733" t="str">
            <v>canceled</v>
          </cell>
          <cell r="J733">
            <v>219</v>
          </cell>
          <cell r="L733" t="str">
            <v>USD</v>
          </cell>
        </row>
        <row r="734">
          <cell r="F734" t="str">
            <v>failed</v>
          </cell>
          <cell r="J734">
            <v>1121</v>
          </cell>
          <cell r="L734" t="str">
            <v>USD</v>
          </cell>
        </row>
        <row r="735">
          <cell r="F735" t="str">
            <v>successful</v>
          </cell>
          <cell r="J735">
            <v>980</v>
          </cell>
          <cell r="L735" t="str">
            <v>USD</v>
          </cell>
        </row>
        <row r="736">
          <cell r="F736" t="str">
            <v>successful</v>
          </cell>
          <cell r="J736">
            <v>536</v>
          </cell>
          <cell r="L736" t="str">
            <v>USD</v>
          </cell>
        </row>
        <row r="737">
          <cell r="F737" t="str">
            <v>successful</v>
          </cell>
          <cell r="J737">
            <v>1991</v>
          </cell>
          <cell r="L737" t="str">
            <v>USD</v>
          </cell>
        </row>
        <row r="738">
          <cell r="F738" t="str">
            <v>canceled</v>
          </cell>
          <cell r="J738">
            <v>29</v>
          </cell>
          <cell r="L738" t="str">
            <v>USD</v>
          </cell>
        </row>
        <row r="739">
          <cell r="F739" t="str">
            <v>successful</v>
          </cell>
          <cell r="J739">
            <v>180</v>
          </cell>
          <cell r="L739" t="str">
            <v>USD</v>
          </cell>
        </row>
        <row r="740">
          <cell r="F740" t="str">
            <v>failed</v>
          </cell>
          <cell r="J740">
            <v>15</v>
          </cell>
          <cell r="L740" t="str">
            <v>USD</v>
          </cell>
        </row>
        <row r="741">
          <cell r="F741" t="str">
            <v>failed</v>
          </cell>
          <cell r="J741">
            <v>191</v>
          </cell>
          <cell r="L741" t="str">
            <v>USD</v>
          </cell>
        </row>
        <row r="742">
          <cell r="F742" t="str">
            <v>failed</v>
          </cell>
          <cell r="J742">
            <v>16</v>
          </cell>
          <cell r="L742" t="str">
            <v>USD</v>
          </cell>
        </row>
        <row r="743">
          <cell r="F743" t="str">
            <v>successful</v>
          </cell>
          <cell r="J743">
            <v>130</v>
          </cell>
          <cell r="L743" t="str">
            <v>USD</v>
          </cell>
        </row>
        <row r="744">
          <cell r="F744" t="str">
            <v>successful</v>
          </cell>
          <cell r="J744">
            <v>122</v>
          </cell>
          <cell r="L744" t="str">
            <v>USD</v>
          </cell>
        </row>
        <row r="745">
          <cell r="F745" t="str">
            <v>failed</v>
          </cell>
          <cell r="J745">
            <v>17</v>
          </cell>
          <cell r="L745" t="str">
            <v>USD</v>
          </cell>
        </row>
        <row r="746">
          <cell r="F746" t="str">
            <v>successful</v>
          </cell>
          <cell r="J746">
            <v>140</v>
          </cell>
          <cell r="L746" t="str">
            <v>USD</v>
          </cell>
        </row>
        <row r="747">
          <cell r="F747" t="str">
            <v>failed</v>
          </cell>
          <cell r="J747">
            <v>34</v>
          </cell>
          <cell r="L747" t="str">
            <v>USD</v>
          </cell>
        </row>
        <row r="748">
          <cell r="F748" t="str">
            <v>successful</v>
          </cell>
          <cell r="J748">
            <v>3388</v>
          </cell>
          <cell r="L748" t="str">
            <v>USD</v>
          </cell>
        </row>
        <row r="749">
          <cell r="F749" t="str">
            <v>successful</v>
          </cell>
          <cell r="J749">
            <v>280</v>
          </cell>
          <cell r="L749" t="str">
            <v>USD</v>
          </cell>
        </row>
        <row r="750">
          <cell r="F750" t="str">
            <v>canceled</v>
          </cell>
          <cell r="J750">
            <v>614</v>
          </cell>
          <cell r="L750" t="str">
            <v>USD</v>
          </cell>
        </row>
        <row r="751">
          <cell r="F751" t="str">
            <v>successful</v>
          </cell>
          <cell r="J751">
            <v>366</v>
          </cell>
          <cell r="L751" t="str">
            <v>EUR</v>
          </cell>
        </row>
        <row r="752">
          <cell r="F752" t="str">
            <v>failed</v>
          </cell>
          <cell r="J752">
            <v>1</v>
          </cell>
          <cell r="L752" t="str">
            <v>GBP</v>
          </cell>
        </row>
        <row r="753">
          <cell r="F753" t="str">
            <v>successful</v>
          </cell>
          <cell r="J753">
            <v>270</v>
          </cell>
          <cell r="L753" t="str">
            <v>USD</v>
          </cell>
        </row>
        <row r="754">
          <cell r="F754" t="str">
            <v>canceled</v>
          </cell>
          <cell r="J754">
            <v>114</v>
          </cell>
          <cell r="L754" t="str">
            <v>USD</v>
          </cell>
        </row>
        <row r="755">
          <cell r="F755" t="str">
            <v>successful</v>
          </cell>
          <cell r="J755">
            <v>137</v>
          </cell>
          <cell r="L755" t="str">
            <v>USD</v>
          </cell>
        </row>
        <row r="756">
          <cell r="F756" t="str">
            <v>successful</v>
          </cell>
          <cell r="J756">
            <v>3205</v>
          </cell>
          <cell r="L756" t="str">
            <v>USD</v>
          </cell>
        </row>
        <row r="757">
          <cell r="F757" t="str">
            <v>successful</v>
          </cell>
          <cell r="J757">
            <v>288</v>
          </cell>
          <cell r="L757" t="str">
            <v>DKK</v>
          </cell>
        </row>
        <row r="758">
          <cell r="F758" t="str">
            <v>successful</v>
          </cell>
          <cell r="J758">
            <v>148</v>
          </cell>
          <cell r="L758" t="str">
            <v>USD</v>
          </cell>
        </row>
        <row r="759">
          <cell r="F759" t="str">
            <v>successful</v>
          </cell>
          <cell r="J759">
            <v>114</v>
          </cell>
          <cell r="L759" t="str">
            <v>USD</v>
          </cell>
        </row>
        <row r="760">
          <cell r="F760" t="str">
            <v>successful</v>
          </cell>
          <cell r="J760">
            <v>1518</v>
          </cell>
          <cell r="L760" t="str">
            <v>CAD</v>
          </cell>
        </row>
        <row r="761">
          <cell r="F761" t="str">
            <v>failed</v>
          </cell>
          <cell r="J761">
            <v>1274</v>
          </cell>
          <cell r="L761" t="str">
            <v>USD</v>
          </cell>
        </row>
        <row r="762">
          <cell r="F762" t="str">
            <v>failed</v>
          </cell>
          <cell r="J762">
            <v>210</v>
          </cell>
          <cell r="L762" t="str">
            <v>EUR</v>
          </cell>
        </row>
        <row r="763">
          <cell r="F763" t="str">
            <v>successful</v>
          </cell>
          <cell r="J763">
            <v>166</v>
          </cell>
          <cell r="L763" t="str">
            <v>USD</v>
          </cell>
        </row>
        <row r="764">
          <cell r="F764" t="str">
            <v>successful</v>
          </cell>
          <cell r="J764">
            <v>100</v>
          </cell>
          <cell r="L764" t="str">
            <v>AUD</v>
          </cell>
        </row>
        <row r="765">
          <cell r="F765" t="str">
            <v>successful</v>
          </cell>
          <cell r="J765">
            <v>235</v>
          </cell>
          <cell r="L765" t="str">
            <v>USD</v>
          </cell>
        </row>
        <row r="766">
          <cell r="F766" t="str">
            <v>successful</v>
          </cell>
          <cell r="J766">
            <v>148</v>
          </cell>
          <cell r="L766" t="str">
            <v>USD</v>
          </cell>
        </row>
        <row r="767">
          <cell r="F767" t="str">
            <v>successful</v>
          </cell>
          <cell r="J767">
            <v>198</v>
          </cell>
          <cell r="L767" t="str">
            <v>USD</v>
          </cell>
        </row>
        <row r="768">
          <cell r="F768" t="str">
            <v>failed</v>
          </cell>
          <cell r="J768">
            <v>248</v>
          </cell>
          <cell r="L768" t="str">
            <v>AUD</v>
          </cell>
        </row>
        <row r="769">
          <cell r="F769" t="str">
            <v>failed</v>
          </cell>
          <cell r="J769">
            <v>513</v>
          </cell>
          <cell r="L769" t="str">
            <v>USD</v>
          </cell>
        </row>
        <row r="770">
          <cell r="F770" t="str">
            <v>successful</v>
          </cell>
          <cell r="J770">
            <v>150</v>
          </cell>
          <cell r="L770" t="str">
            <v>USD</v>
          </cell>
        </row>
        <row r="771">
          <cell r="F771" t="str">
            <v>failed</v>
          </cell>
          <cell r="J771">
            <v>3410</v>
          </cell>
          <cell r="L771" t="str">
            <v>USD</v>
          </cell>
        </row>
        <row r="772">
          <cell r="F772" t="str">
            <v>successful</v>
          </cell>
          <cell r="J772">
            <v>216</v>
          </cell>
          <cell r="L772" t="str">
            <v>EUR</v>
          </cell>
        </row>
        <row r="773">
          <cell r="F773" t="str">
            <v>canceled</v>
          </cell>
          <cell r="J773">
            <v>26</v>
          </cell>
          <cell r="L773" t="str">
            <v>USD</v>
          </cell>
        </row>
        <row r="774">
          <cell r="F774" t="str">
            <v>successful</v>
          </cell>
          <cell r="J774">
            <v>5139</v>
          </cell>
          <cell r="L774" t="str">
            <v>USD</v>
          </cell>
        </row>
        <row r="775">
          <cell r="F775" t="str">
            <v>successful</v>
          </cell>
          <cell r="J775">
            <v>2353</v>
          </cell>
          <cell r="L775" t="str">
            <v>USD</v>
          </cell>
        </row>
        <row r="776">
          <cell r="F776" t="str">
            <v>successful</v>
          </cell>
          <cell r="J776">
            <v>78</v>
          </cell>
          <cell r="L776" t="str">
            <v>EUR</v>
          </cell>
        </row>
        <row r="777">
          <cell r="F777" t="str">
            <v>failed</v>
          </cell>
          <cell r="J777">
            <v>10</v>
          </cell>
          <cell r="L777" t="str">
            <v>USD</v>
          </cell>
        </row>
        <row r="778">
          <cell r="F778" t="str">
            <v>failed</v>
          </cell>
          <cell r="J778">
            <v>2201</v>
          </cell>
          <cell r="L778" t="str">
            <v>USD</v>
          </cell>
        </row>
        <row r="779">
          <cell r="F779" t="str">
            <v>failed</v>
          </cell>
          <cell r="J779">
            <v>676</v>
          </cell>
          <cell r="L779" t="str">
            <v>USD</v>
          </cell>
        </row>
        <row r="780">
          <cell r="F780" t="str">
            <v>successful</v>
          </cell>
          <cell r="J780">
            <v>174</v>
          </cell>
          <cell r="L780" t="str">
            <v>CHF</v>
          </cell>
        </row>
        <row r="781">
          <cell r="F781" t="str">
            <v>failed</v>
          </cell>
          <cell r="J781">
            <v>831</v>
          </cell>
          <cell r="L781" t="str">
            <v>USD</v>
          </cell>
        </row>
        <row r="782">
          <cell r="F782" t="str">
            <v>successful</v>
          </cell>
          <cell r="J782">
            <v>164</v>
          </cell>
          <cell r="L782" t="str">
            <v>USD</v>
          </cell>
        </row>
        <row r="783">
          <cell r="F783" t="str">
            <v>canceled</v>
          </cell>
          <cell r="J783">
            <v>56</v>
          </cell>
          <cell r="L783" t="str">
            <v>CHF</v>
          </cell>
        </row>
        <row r="784">
          <cell r="F784" t="str">
            <v>successful</v>
          </cell>
          <cell r="J784">
            <v>161</v>
          </cell>
          <cell r="L784" t="str">
            <v>USD</v>
          </cell>
        </row>
        <row r="785">
          <cell r="F785" t="str">
            <v>successful</v>
          </cell>
          <cell r="J785">
            <v>138</v>
          </cell>
          <cell r="L785" t="str">
            <v>USD</v>
          </cell>
        </row>
        <row r="786">
          <cell r="F786" t="str">
            <v>successful</v>
          </cell>
          <cell r="J786">
            <v>3308</v>
          </cell>
          <cell r="L786" t="str">
            <v>USD</v>
          </cell>
        </row>
        <row r="787">
          <cell r="F787" t="str">
            <v>successful</v>
          </cell>
          <cell r="J787">
            <v>127</v>
          </cell>
          <cell r="L787" t="str">
            <v>AUD</v>
          </cell>
        </row>
        <row r="788">
          <cell r="F788" t="str">
            <v>successful</v>
          </cell>
          <cell r="J788">
            <v>207</v>
          </cell>
          <cell r="L788" t="str">
            <v>EUR</v>
          </cell>
        </row>
        <row r="789">
          <cell r="F789" t="str">
            <v>failed</v>
          </cell>
          <cell r="J789">
            <v>859</v>
          </cell>
          <cell r="L789" t="str">
            <v>CAD</v>
          </cell>
        </row>
        <row r="790">
          <cell r="F790" t="str">
            <v>live</v>
          </cell>
          <cell r="J790">
            <v>31</v>
          </cell>
          <cell r="L790" t="str">
            <v>USD</v>
          </cell>
        </row>
        <row r="791">
          <cell r="F791" t="str">
            <v>failed</v>
          </cell>
          <cell r="J791">
            <v>45</v>
          </cell>
          <cell r="L791" t="str">
            <v>USD</v>
          </cell>
        </row>
        <row r="792">
          <cell r="F792" t="str">
            <v>canceled</v>
          </cell>
          <cell r="J792">
            <v>1113</v>
          </cell>
          <cell r="L792" t="str">
            <v>USD</v>
          </cell>
        </row>
        <row r="793">
          <cell r="F793" t="str">
            <v>failed</v>
          </cell>
          <cell r="J793">
            <v>6</v>
          </cell>
          <cell r="L793" t="str">
            <v>USD</v>
          </cell>
        </row>
        <row r="794">
          <cell r="F794" t="str">
            <v>failed</v>
          </cell>
          <cell r="J794">
            <v>7</v>
          </cell>
          <cell r="L794" t="str">
            <v>USD</v>
          </cell>
        </row>
        <row r="795">
          <cell r="F795" t="str">
            <v>successful</v>
          </cell>
          <cell r="J795">
            <v>181</v>
          </cell>
          <cell r="L795" t="str">
            <v>CHF</v>
          </cell>
        </row>
        <row r="796">
          <cell r="F796" t="str">
            <v>successful</v>
          </cell>
          <cell r="J796">
            <v>110</v>
          </cell>
          <cell r="L796" t="str">
            <v>USD</v>
          </cell>
        </row>
        <row r="797">
          <cell r="F797" t="str">
            <v>failed</v>
          </cell>
          <cell r="J797">
            <v>31</v>
          </cell>
          <cell r="L797" t="str">
            <v>USD</v>
          </cell>
        </row>
        <row r="798">
          <cell r="F798" t="str">
            <v>failed</v>
          </cell>
          <cell r="J798">
            <v>78</v>
          </cell>
          <cell r="L798" t="str">
            <v>USD</v>
          </cell>
        </row>
        <row r="799">
          <cell r="F799" t="str">
            <v>successful</v>
          </cell>
          <cell r="J799">
            <v>185</v>
          </cell>
          <cell r="L799" t="str">
            <v>USD</v>
          </cell>
        </row>
        <row r="800">
          <cell r="F800" t="str">
            <v>successful</v>
          </cell>
          <cell r="J800">
            <v>121</v>
          </cell>
          <cell r="L800" t="str">
            <v>USD</v>
          </cell>
        </row>
        <row r="801">
          <cell r="F801" t="str">
            <v>failed</v>
          </cell>
          <cell r="J801">
            <v>1225</v>
          </cell>
          <cell r="L801" t="str">
            <v>GBP</v>
          </cell>
        </row>
        <row r="802">
          <cell r="F802" t="str">
            <v>failed</v>
          </cell>
          <cell r="J802">
            <v>1</v>
          </cell>
          <cell r="L802" t="str">
            <v>CHF</v>
          </cell>
        </row>
        <row r="803">
          <cell r="F803" t="str">
            <v>successful</v>
          </cell>
          <cell r="J803">
            <v>106</v>
          </cell>
          <cell r="L803" t="str">
            <v>USD</v>
          </cell>
        </row>
        <row r="804">
          <cell r="F804" t="str">
            <v>successful</v>
          </cell>
          <cell r="J804">
            <v>142</v>
          </cell>
          <cell r="L804" t="str">
            <v>USD</v>
          </cell>
        </row>
        <row r="805">
          <cell r="F805" t="str">
            <v>successful</v>
          </cell>
          <cell r="J805">
            <v>233</v>
          </cell>
          <cell r="L805" t="str">
            <v>USD</v>
          </cell>
        </row>
        <row r="806">
          <cell r="F806" t="str">
            <v>successful</v>
          </cell>
          <cell r="J806">
            <v>218</v>
          </cell>
          <cell r="L806" t="str">
            <v>USD</v>
          </cell>
        </row>
        <row r="807">
          <cell r="F807" t="str">
            <v>failed</v>
          </cell>
          <cell r="J807">
            <v>67</v>
          </cell>
          <cell r="L807" t="str">
            <v>AUD</v>
          </cell>
        </row>
        <row r="808">
          <cell r="F808" t="str">
            <v>successful</v>
          </cell>
          <cell r="J808">
            <v>76</v>
          </cell>
          <cell r="L808" t="str">
            <v>USD</v>
          </cell>
        </row>
        <row r="809">
          <cell r="F809" t="str">
            <v>successful</v>
          </cell>
          <cell r="J809">
            <v>43</v>
          </cell>
          <cell r="L809" t="str">
            <v>USD</v>
          </cell>
        </row>
        <row r="810">
          <cell r="F810" t="str">
            <v>failed</v>
          </cell>
          <cell r="J810">
            <v>19</v>
          </cell>
          <cell r="L810" t="str">
            <v>USD</v>
          </cell>
        </row>
        <row r="811">
          <cell r="F811" t="str">
            <v>failed</v>
          </cell>
          <cell r="J811">
            <v>2108</v>
          </cell>
          <cell r="L811" t="str">
            <v>CHF</v>
          </cell>
        </row>
        <row r="812">
          <cell r="F812" t="str">
            <v>successful</v>
          </cell>
          <cell r="J812">
            <v>221</v>
          </cell>
          <cell r="L812" t="str">
            <v>USD</v>
          </cell>
        </row>
        <row r="813">
          <cell r="F813" t="str">
            <v>failed</v>
          </cell>
          <cell r="J813">
            <v>679</v>
          </cell>
          <cell r="L813" t="str">
            <v>USD</v>
          </cell>
        </row>
        <row r="814">
          <cell r="F814" t="str">
            <v>successful</v>
          </cell>
          <cell r="J814">
            <v>2805</v>
          </cell>
          <cell r="L814" t="str">
            <v>CAD</v>
          </cell>
        </row>
        <row r="815">
          <cell r="F815" t="str">
            <v>successful</v>
          </cell>
          <cell r="J815">
            <v>68</v>
          </cell>
          <cell r="L815" t="str">
            <v>USD</v>
          </cell>
        </row>
        <row r="816">
          <cell r="F816" t="str">
            <v>failed</v>
          </cell>
          <cell r="J816">
            <v>36</v>
          </cell>
          <cell r="L816" t="str">
            <v>DKK</v>
          </cell>
        </row>
        <row r="817">
          <cell r="F817" t="str">
            <v>successful</v>
          </cell>
          <cell r="J817">
            <v>183</v>
          </cell>
          <cell r="L817" t="str">
            <v>CAD</v>
          </cell>
        </row>
        <row r="818">
          <cell r="F818" t="str">
            <v>successful</v>
          </cell>
          <cell r="J818">
            <v>133</v>
          </cell>
          <cell r="L818" t="str">
            <v>USD</v>
          </cell>
        </row>
        <row r="819">
          <cell r="F819" t="str">
            <v>successful</v>
          </cell>
          <cell r="J819">
            <v>2489</v>
          </cell>
          <cell r="L819" t="str">
            <v>EUR</v>
          </cell>
        </row>
        <row r="820">
          <cell r="F820" t="str">
            <v>successful</v>
          </cell>
          <cell r="J820">
            <v>69</v>
          </cell>
          <cell r="L820" t="str">
            <v>USD</v>
          </cell>
        </row>
        <row r="821">
          <cell r="F821" t="str">
            <v>failed</v>
          </cell>
          <cell r="J821">
            <v>47</v>
          </cell>
          <cell r="L821" t="str">
            <v>USD</v>
          </cell>
        </row>
        <row r="822">
          <cell r="F822" t="str">
            <v>successful</v>
          </cell>
          <cell r="J822">
            <v>279</v>
          </cell>
          <cell r="L822" t="str">
            <v>GBP</v>
          </cell>
        </row>
        <row r="823">
          <cell r="F823" t="str">
            <v>successful</v>
          </cell>
          <cell r="J823">
            <v>210</v>
          </cell>
          <cell r="L823" t="str">
            <v>USD</v>
          </cell>
        </row>
        <row r="824">
          <cell r="F824" t="str">
            <v>successful</v>
          </cell>
          <cell r="J824">
            <v>2100</v>
          </cell>
          <cell r="L824" t="str">
            <v>USD</v>
          </cell>
        </row>
        <row r="825">
          <cell r="F825" t="str">
            <v>successful</v>
          </cell>
          <cell r="J825">
            <v>252</v>
          </cell>
          <cell r="L825" t="str">
            <v>USD</v>
          </cell>
        </row>
        <row r="826">
          <cell r="F826" t="str">
            <v>successful</v>
          </cell>
          <cell r="J826">
            <v>1280</v>
          </cell>
          <cell r="L826" t="str">
            <v>USD</v>
          </cell>
        </row>
        <row r="827">
          <cell r="F827" t="str">
            <v>successful</v>
          </cell>
          <cell r="J827">
            <v>157</v>
          </cell>
          <cell r="L827" t="str">
            <v>GBP</v>
          </cell>
        </row>
        <row r="828">
          <cell r="F828" t="str">
            <v>successful</v>
          </cell>
          <cell r="J828">
            <v>194</v>
          </cell>
          <cell r="L828" t="str">
            <v>USD</v>
          </cell>
        </row>
        <row r="829">
          <cell r="F829" t="str">
            <v>successful</v>
          </cell>
          <cell r="J829">
            <v>82</v>
          </cell>
          <cell r="L829" t="str">
            <v>AUD</v>
          </cell>
        </row>
        <row r="830">
          <cell r="F830" t="str">
            <v>failed</v>
          </cell>
          <cell r="J830">
            <v>70</v>
          </cell>
          <cell r="L830" t="str">
            <v>USD</v>
          </cell>
        </row>
        <row r="831">
          <cell r="F831" t="str">
            <v>failed</v>
          </cell>
          <cell r="J831">
            <v>154</v>
          </cell>
          <cell r="L831" t="str">
            <v>USD</v>
          </cell>
        </row>
        <row r="832">
          <cell r="F832" t="str">
            <v>failed</v>
          </cell>
          <cell r="J832">
            <v>22</v>
          </cell>
          <cell r="L832" t="str">
            <v>USD</v>
          </cell>
        </row>
        <row r="833">
          <cell r="F833" t="str">
            <v>successful</v>
          </cell>
          <cell r="J833">
            <v>4233</v>
          </cell>
          <cell r="L833" t="str">
            <v>USD</v>
          </cell>
        </row>
        <row r="834">
          <cell r="F834" t="str">
            <v>successful</v>
          </cell>
          <cell r="J834">
            <v>1297</v>
          </cell>
          <cell r="L834" t="str">
            <v>DKK</v>
          </cell>
        </row>
        <row r="835">
          <cell r="F835" t="str">
            <v>successful</v>
          </cell>
          <cell r="J835">
            <v>165</v>
          </cell>
          <cell r="L835" t="str">
            <v>DKK</v>
          </cell>
        </row>
        <row r="836">
          <cell r="F836" t="str">
            <v>successful</v>
          </cell>
          <cell r="J836">
            <v>119</v>
          </cell>
          <cell r="L836" t="str">
            <v>USD</v>
          </cell>
        </row>
        <row r="837">
          <cell r="F837" t="str">
            <v>failed</v>
          </cell>
          <cell r="J837">
            <v>1758</v>
          </cell>
          <cell r="L837" t="str">
            <v>USD</v>
          </cell>
        </row>
        <row r="838">
          <cell r="F838" t="str">
            <v>failed</v>
          </cell>
          <cell r="J838">
            <v>94</v>
          </cell>
          <cell r="L838" t="str">
            <v>USD</v>
          </cell>
        </row>
        <row r="839">
          <cell r="F839" t="str">
            <v>successful</v>
          </cell>
          <cell r="J839">
            <v>1797</v>
          </cell>
          <cell r="L839" t="str">
            <v>USD</v>
          </cell>
        </row>
        <row r="840">
          <cell r="F840" t="str">
            <v>successful</v>
          </cell>
          <cell r="J840">
            <v>261</v>
          </cell>
          <cell r="L840" t="str">
            <v>USD</v>
          </cell>
        </row>
        <row r="841">
          <cell r="F841" t="str">
            <v>successful</v>
          </cell>
          <cell r="J841">
            <v>157</v>
          </cell>
          <cell r="L841" t="str">
            <v>USD</v>
          </cell>
        </row>
        <row r="842">
          <cell r="F842" t="str">
            <v>successful</v>
          </cell>
          <cell r="J842">
            <v>3533</v>
          </cell>
          <cell r="L842" t="str">
            <v>USD</v>
          </cell>
        </row>
        <row r="843">
          <cell r="F843" t="str">
            <v>successful</v>
          </cell>
          <cell r="J843">
            <v>155</v>
          </cell>
          <cell r="L843" t="str">
            <v>USD</v>
          </cell>
        </row>
        <row r="844">
          <cell r="F844" t="str">
            <v>successful</v>
          </cell>
          <cell r="J844">
            <v>132</v>
          </cell>
          <cell r="L844" t="str">
            <v>EUR</v>
          </cell>
        </row>
        <row r="845">
          <cell r="F845" t="str">
            <v>failed</v>
          </cell>
          <cell r="J845">
            <v>33</v>
          </cell>
          <cell r="L845" t="str">
            <v>USD</v>
          </cell>
        </row>
        <row r="846">
          <cell r="F846" t="str">
            <v>canceled</v>
          </cell>
          <cell r="J846">
            <v>94</v>
          </cell>
          <cell r="L846" t="str">
            <v>USD</v>
          </cell>
        </row>
        <row r="847">
          <cell r="F847" t="str">
            <v>successful</v>
          </cell>
          <cell r="J847">
            <v>1354</v>
          </cell>
          <cell r="L847" t="str">
            <v>GBP</v>
          </cell>
        </row>
        <row r="848">
          <cell r="F848" t="str">
            <v>successful</v>
          </cell>
          <cell r="J848">
            <v>48</v>
          </cell>
          <cell r="L848" t="str">
            <v>USD</v>
          </cell>
        </row>
        <row r="849">
          <cell r="F849" t="str">
            <v>successful</v>
          </cell>
          <cell r="J849">
            <v>110</v>
          </cell>
          <cell r="L849" t="str">
            <v>USD</v>
          </cell>
        </row>
        <row r="850">
          <cell r="F850" t="str">
            <v>successful</v>
          </cell>
          <cell r="J850">
            <v>172</v>
          </cell>
          <cell r="L850" t="str">
            <v>USD</v>
          </cell>
        </row>
        <row r="851">
          <cell r="F851" t="str">
            <v>successful</v>
          </cell>
          <cell r="J851">
            <v>307</v>
          </cell>
          <cell r="L851" t="str">
            <v>USD</v>
          </cell>
        </row>
        <row r="852">
          <cell r="F852" t="str">
            <v>failed</v>
          </cell>
          <cell r="J852">
            <v>1</v>
          </cell>
          <cell r="L852" t="str">
            <v>USD</v>
          </cell>
        </row>
        <row r="853">
          <cell r="F853" t="str">
            <v>successful</v>
          </cell>
          <cell r="J853">
            <v>160</v>
          </cell>
          <cell r="L853" t="str">
            <v>USD</v>
          </cell>
        </row>
        <row r="854">
          <cell r="F854" t="str">
            <v>failed</v>
          </cell>
          <cell r="J854">
            <v>31</v>
          </cell>
          <cell r="L854" t="str">
            <v>USD</v>
          </cell>
        </row>
        <row r="855">
          <cell r="F855" t="str">
            <v>successful</v>
          </cell>
          <cell r="J855">
            <v>1467</v>
          </cell>
          <cell r="L855" t="str">
            <v>CAD</v>
          </cell>
        </row>
        <row r="856">
          <cell r="F856" t="str">
            <v>successful</v>
          </cell>
          <cell r="J856">
            <v>2662</v>
          </cell>
          <cell r="L856" t="str">
            <v>CAD</v>
          </cell>
        </row>
        <row r="857">
          <cell r="F857" t="str">
            <v>successful</v>
          </cell>
          <cell r="J857">
            <v>452</v>
          </cell>
          <cell r="L857" t="str">
            <v>AUD</v>
          </cell>
        </row>
        <row r="858">
          <cell r="F858" t="str">
            <v>successful</v>
          </cell>
          <cell r="J858">
            <v>158</v>
          </cell>
          <cell r="L858" t="str">
            <v>USD</v>
          </cell>
        </row>
        <row r="859">
          <cell r="F859" t="str">
            <v>successful</v>
          </cell>
          <cell r="J859">
            <v>225</v>
          </cell>
          <cell r="L859" t="str">
            <v>CHF</v>
          </cell>
        </row>
        <row r="860">
          <cell r="F860" t="str">
            <v>failed</v>
          </cell>
          <cell r="J860">
            <v>35</v>
          </cell>
          <cell r="L860" t="str">
            <v>USD</v>
          </cell>
        </row>
        <row r="861">
          <cell r="F861" t="str">
            <v>failed</v>
          </cell>
          <cell r="J861">
            <v>63</v>
          </cell>
          <cell r="L861" t="str">
            <v>USD</v>
          </cell>
        </row>
        <row r="862">
          <cell r="F862" t="str">
            <v>successful</v>
          </cell>
          <cell r="J862">
            <v>65</v>
          </cell>
          <cell r="L862" t="str">
            <v>USD</v>
          </cell>
        </row>
        <row r="863">
          <cell r="F863" t="str">
            <v>successful</v>
          </cell>
          <cell r="J863">
            <v>163</v>
          </cell>
          <cell r="L863" t="str">
            <v>USD</v>
          </cell>
        </row>
        <row r="864">
          <cell r="F864" t="str">
            <v>successful</v>
          </cell>
          <cell r="J864">
            <v>85</v>
          </cell>
          <cell r="L864" t="str">
            <v>USD</v>
          </cell>
        </row>
        <row r="865">
          <cell r="F865" t="str">
            <v>successful</v>
          </cell>
          <cell r="J865">
            <v>217</v>
          </cell>
          <cell r="L865" t="str">
            <v>USD</v>
          </cell>
        </row>
        <row r="866">
          <cell r="F866" t="str">
            <v>successful</v>
          </cell>
          <cell r="J866">
            <v>150</v>
          </cell>
          <cell r="L866" t="str">
            <v>USD</v>
          </cell>
        </row>
        <row r="867">
          <cell r="F867" t="str">
            <v>successful</v>
          </cell>
          <cell r="J867">
            <v>3272</v>
          </cell>
          <cell r="L867" t="str">
            <v>USD</v>
          </cell>
        </row>
        <row r="868">
          <cell r="F868" t="str">
            <v>canceled</v>
          </cell>
          <cell r="J868">
            <v>898</v>
          </cell>
          <cell r="L868" t="str">
            <v>USD</v>
          </cell>
        </row>
        <row r="869">
          <cell r="F869" t="str">
            <v>successful</v>
          </cell>
          <cell r="J869">
            <v>300</v>
          </cell>
          <cell r="L869" t="str">
            <v>USD</v>
          </cell>
        </row>
        <row r="870">
          <cell r="F870" t="str">
            <v>successful</v>
          </cell>
          <cell r="J870">
            <v>126</v>
          </cell>
          <cell r="L870" t="str">
            <v>USD</v>
          </cell>
        </row>
        <row r="871">
          <cell r="F871" t="str">
            <v>failed</v>
          </cell>
          <cell r="J871">
            <v>526</v>
          </cell>
          <cell r="L871" t="str">
            <v>USD</v>
          </cell>
        </row>
        <row r="872">
          <cell r="F872" t="str">
            <v>failed</v>
          </cell>
          <cell r="J872">
            <v>121</v>
          </cell>
          <cell r="L872" t="str">
            <v>USD</v>
          </cell>
        </row>
        <row r="873">
          <cell r="F873" t="str">
            <v>successful</v>
          </cell>
          <cell r="J873">
            <v>2320</v>
          </cell>
          <cell r="L873" t="str">
            <v>USD</v>
          </cell>
        </row>
        <row r="874">
          <cell r="F874" t="str">
            <v>successful</v>
          </cell>
          <cell r="J874">
            <v>81</v>
          </cell>
          <cell r="L874" t="str">
            <v>AUD</v>
          </cell>
        </row>
        <row r="875">
          <cell r="F875" t="str">
            <v>successful</v>
          </cell>
          <cell r="J875">
            <v>1887</v>
          </cell>
          <cell r="L875" t="str">
            <v>USD</v>
          </cell>
        </row>
        <row r="876">
          <cell r="F876" t="str">
            <v>successful</v>
          </cell>
          <cell r="J876">
            <v>4358</v>
          </cell>
          <cell r="L876" t="str">
            <v>USD</v>
          </cell>
        </row>
        <row r="877">
          <cell r="F877" t="str">
            <v>failed</v>
          </cell>
          <cell r="J877">
            <v>67</v>
          </cell>
          <cell r="L877" t="str">
            <v>USD</v>
          </cell>
        </row>
        <row r="878">
          <cell r="F878" t="str">
            <v>failed</v>
          </cell>
          <cell r="J878">
            <v>57</v>
          </cell>
          <cell r="L878" t="str">
            <v>CAD</v>
          </cell>
        </row>
        <row r="879">
          <cell r="F879" t="str">
            <v>failed</v>
          </cell>
          <cell r="J879">
            <v>1229</v>
          </cell>
          <cell r="L879" t="str">
            <v>USD</v>
          </cell>
        </row>
        <row r="880">
          <cell r="F880" t="str">
            <v>failed</v>
          </cell>
          <cell r="J880">
            <v>12</v>
          </cell>
          <cell r="L880" t="str">
            <v>EUR</v>
          </cell>
        </row>
        <row r="881">
          <cell r="F881" t="str">
            <v>successful</v>
          </cell>
          <cell r="J881">
            <v>53</v>
          </cell>
          <cell r="L881" t="str">
            <v>USD</v>
          </cell>
        </row>
        <row r="882">
          <cell r="F882" t="str">
            <v>successful</v>
          </cell>
          <cell r="J882">
            <v>2414</v>
          </cell>
          <cell r="L882" t="str">
            <v>USD</v>
          </cell>
        </row>
        <row r="883">
          <cell r="F883" t="str">
            <v>failed</v>
          </cell>
          <cell r="J883">
            <v>452</v>
          </cell>
          <cell r="L883" t="str">
            <v>USD</v>
          </cell>
        </row>
        <row r="884">
          <cell r="F884" t="str">
            <v>successful</v>
          </cell>
          <cell r="J884">
            <v>80</v>
          </cell>
          <cell r="L884" t="str">
            <v>USD</v>
          </cell>
        </row>
        <row r="885">
          <cell r="F885" t="str">
            <v>successful</v>
          </cell>
          <cell r="J885">
            <v>193</v>
          </cell>
          <cell r="L885" t="str">
            <v>USD</v>
          </cell>
        </row>
        <row r="886">
          <cell r="F886" t="str">
            <v>failed</v>
          </cell>
          <cell r="J886">
            <v>1886</v>
          </cell>
          <cell r="L886" t="str">
            <v>USD</v>
          </cell>
        </row>
        <row r="887">
          <cell r="F887" t="str">
            <v>successful</v>
          </cell>
          <cell r="J887">
            <v>52</v>
          </cell>
          <cell r="L887" t="str">
            <v>USD</v>
          </cell>
        </row>
        <row r="888">
          <cell r="F888" t="str">
            <v>failed</v>
          </cell>
          <cell r="J888">
            <v>1825</v>
          </cell>
          <cell r="L888" t="str">
            <v>USD</v>
          </cell>
        </row>
        <row r="889">
          <cell r="F889" t="str">
            <v>failed</v>
          </cell>
          <cell r="J889">
            <v>31</v>
          </cell>
          <cell r="L889" t="str">
            <v>USD</v>
          </cell>
        </row>
        <row r="890">
          <cell r="F890" t="str">
            <v>successful</v>
          </cell>
          <cell r="J890">
            <v>290</v>
          </cell>
          <cell r="L890" t="str">
            <v>USD</v>
          </cell>
        </row>
        <row r="891">
          <cell r="F891" t="str">
            <v>successful</v>
          </cell>
          <cell r="J891">
            <v>122</v>
          </cell>
          <cell r="L891" t="str">
            <v>USD</v>
          </cell>
        </row>
        <row r="892">
          <cell r="F892" t="str">
            <v>successful</v>
          </cell>
          <cell r="J892">
            <v>1470</v>
          </cell>
          <cell r="L892" t="str">
            <v>USD</v>
          </cell>
        </row>
        <row r="893">
          <cell r="F893" t="str">
            <v>successful</v>
          </cell>
          <cell r="J893">
            <v>165</v>
          </cell>
          <cell r="L893" t="str">
            <v>CAD</v>
          </cell>
        </row>
        <row r="894">
          <cell r="F894" t="str">
            <v>successful</v>
          </cell>
          <cell r="J894">
            <v>182</v>
          </cell>
          <cell r="L894" t="str">
            <v>USD</v>
          </cell>
        </row>
        <row r="895">
          <cell r="F895" t="str">
            <v>successful</v>
          </cell>
          <cell r="J895">
            <v>199</v>
          </cell>
          <cell r="L895" t="str">
            <v>EUR</v>
          </cell>
        </row>
        <row r="896">
          <cell r="F896" t="str">
            <v>successful</v>
          </cell>
          <cell r="J896">
            <v>56</v>
          </cell>
          <cell r="L896" t="str">
            <v>GBP</v>
          </cell>
        </row>
        <row r="897">
          <cell r="F897" t="str">
            <v>failed</v>
          </cell>
          <cell r="J897">
            <v>107</v>
          </cell>
          <cell r="L897" t="str">
            <v>USD</v>
          </cell>
        </row>
        <row r="898">
          <cell r="F898" t="str">
            <v>successful</v>
          </cell>
          <cell r="J898">
            <v>1460</v>
          </cell>
          <cell r="L898" t="str">
            <v>AUD</v>
          </cell>
        </row>
        <row r="899">
          <cell r="F899" t="str">
            <v>failed</v>
          </cell>
          <cell r="J899">
            <v>27</v>
          </cell>
          <cell r="L899" t="str">
            <v>USD</v>
          </cell>
        </row>
        <row r="900">
          <cell r="F900" t="str">
            <v>failed</v>
          </cell>
          <cell r="J900">
            <v>1221</v>
          </cell>
          <cell r="L900" t="str">
            <v>USD</v>
          </cell>
        </row>
        <row r="901">
          <cell r="F901" t="str">
            <v>successful</v>
          </cell>
          <cell r="J901">
            <v>123</v>
          </cell>
          <cell r="L901" t="str">
            <v>CHF</v>
          </cell>
        </row>
        <row r="902">
          <cell r="F902" t="str">
            <v>failed</v>
          </cell>
          <cell r="J902">
            <v>1</v>
          </cell>
          <cell r="L902" t="str">
            <v>USD</v>
          </cell>
        </row>
        <row r="903">
          <cell r="F903" t="str">
            <v>successful</v>
          </cell>
          <cell r="J903">
            <v>159</v>
          </cell>
          <cell r="L903" t="str">
            <v>USD</v>
          </cell>
        </row>
        <row r="904">
          <cell r="F904" t="str">
            <v>successful</v>
          </cell>
          <cell r="J904">
            <v>110</v>
          </cell>
          <cell r="L904" t="str">
            <v>USD</v>
          </cell>
        </row>
        <row r="905">
          <cell r="F905" t="str">
            <v>live</v>
          </cell>
          <cell r="J905">
            <v>14</v>
          </cell>
          <cell r="L905" t="str">
            <v>USD</v>
          </cell>
        </row>
        <row r="906">
          <cell r="F906" t="str">
            <v>failed</v>
          </cell>
          <cell r="J906">
            <v>16</v>
          </cell>
          <cell r="L906" t="str">
            <v>USD</v>
          </cell>
        </row>
        <row r="907">
          <cell r="F907" t="str">
            <v>successful</v>
          </cell>
          <cell r="J907">
            <v>236</v>
          </cell>
          <cell r="L907" t="str">
            <v>USD</v>
          </cell>
        </row>
        <row r="908">
          <cell r="F908" t="str">
            <v>successful</v>
          </cell>
          <cell r="J908">
            <v>191</v>
          </cell>
          <cell r="L908" t="str">
            <v>USD</v>
          </cell>
        </row>
        <row r="909">
          <cell r="F909" t="str">
            <v>failed</v>
          </cell>
          <cell r="J909">
            <v>41</v>
          </cell>
          <cell r="L909" t="str">
            <v>USD</v>
          </cell>
        </row>
        <row r="910">
          <cell r="F910" t="str">
            <v>successful</v>
          </cell>
          <cell r="J910">
            <v>3934</v>
          </cell>
          <cell r="L910" t="str">
            <v>USD</v>
          </cell>
        </row>
        <row r="911">
          <cell r="F911" t="str">
            <v>successful</v>
          </cell>
          <cell r="J911">
            <v>80</v>
          </cell>
          <cell r="L911" t="str">
            <v>CAD</v>
          </cell>
        </row>
        <row r="912">
          <cell r="F912" t="str">
            <v>canceled</v>
          </cell>
          <cell r="J912">
            <v>296</v>
          </cell>
          <cell r="L912" t="str">
            <v>USD</v>
          </cell>
        </row>
        <row r="913">
          <cell r="F913" t="str">
            <v>successful</v>
          </cell>
          <cell r="J913">
            <v>462</v>
          </cell>
          <cell r="L913" t="str">
            <v>USD</v>
          </cell>
        </row>
        <row r="914">
          <cell r="F914" t="str">
            <v>successful</v>
          </cell>
          <cell r="J914">
            <v>179</v>
          </cell>
          <cell r="L914" t="str">
            <v>USD</v>
          </cell>
        </row>
        <row r="915">
          <cell r="F915" t="str">
            <v>failed</v>
          </cell>
          <cell r="J915">
            <v>523</v>
          </cell>
          <cell r="L915" t="str">
            <v>AUD</v>
          </cell>
        </row>
        <row r="916">
          <cell r="F916" t="str">
            <v>failed</v>
          </cell>
          <cell r="J916">
            <v>141</v>
          </cell>
          <cell r="L916" t="str">
            <v>GBP</v>
          </cell>
        </row>
        <row r="917">
          <cell r="F917" t="str">
            <v>successful</v>
          </cell>
          <cell r="J917">
            <v>1866</v>
          </cell>
          <cell r="L917" t="str">
            <v>GBP</v>
          </cell>
        </row>
        <row r="918">
          <cell r="F918" t="str">
            <v>failed</v>
          </cell>
          <cell r="J918">
            <v>52</v>
          </cell>
          <cell r="L918" t="str">
            <v>USD</v>
          </cell>
        </row>
        <row r="919">
          <cell r="F919" t="str">
            <v>live</v>
          </cell>
          <cell r="J919">
            <v>27</v>
          </cell>
          <cell r="L919" t="str">
            <v>GBP</v>
          </cell>
        </row>
        <row r="920">
          <cell r="F920" t="str">
            <v>successful</v>
          </cell>
          <cell r="J920">
            <v>156</v>
          </cell>
          <cell r="L920" t="str">
            <v>CHF</v>
          </cell>
        </row>
        <row r="921">
          <cell r="F921" t="str">
            <v>failed</v>
          </cell>
          <cell r="J921">
            <v>225</v>
          </cell>
          <cell r="L921" t="str">
            <v>AUD</v>
          </cell>
        </row>
        <row r="922">
          <cell r="F922" t="str">
            <v>successful</v>
          </cell>
          <cell r="J922">
            <v>255</v>
          </cell>
          <cell r="L922" t="str">
            <v>USD</v>
          </cell>
        </row>
        <row r="923">
          <cell r="F923" t="str">
            <v>failed</v>
          </cell>
          <cell r="J923">
            <v>38</v>
          </cell>
          <cell r="L923" t="str">
            <v>USD</v>
          </cell>
        </row>
        <row r="924">
          <cell r="F924" t="str">
            <v>successful</v>
          </cell>
          <cell r="J924">
            <v>2261</v>
          </cell>
          <cell r="L924" t="str">
            <v>USD</v>
          </cell>
        </row>
        <row r="925">
          <cell r="F925" t="str">
            <v>successful</v>
          </cell>
          <cell r="J925">
            <v>40</v>
          </cell>
          <cell r="L925" t="str">
            <v>USD</v>
          </cell>
        </row>
        <row r="926">
          <cell r="F926" t="str">
            <v>successful</v>
          </cell>
          <cell r="J926">
            <v>2289</v>
          </cell>
          <cell r="L926" t="str">
            <v>EUR</v>
          </cell>
        </row>
        <row r="927">
          <cell r="F927" t="str">
            <v>successful</v>
          </cell>
          <cell r="J927">
            <v>65</v>
          </cell>
          <cell r="L927" t="str">
            <v>USD</v>
          </cell>
        </row>
        <row r="928">
          <cell r="F928" t="str">
            <v>failed</v>
          </cell>
          <cell r="J928">
            <v>15</v>
          </cell>
          <cell r="L928" t="str">
            <v>USD</v>
          </cell>
        </row>
        <row r="929">
          <cell r="F929" t="str">
            <v>failed</v>
          </cell>
          <cell r="J929">
            <v>37</v>
          </cell>
          <cell r="L929" t="str">
            <v>USD</v>
          </cell>
        </row>
        <row r="930">
          <cell r="F930" t="str">
            <v>successful</v>
          </cell>
          <cell r="J930">
            <v>3777</v>
          </cell>
          <cell r="L930" t="str">
            <v>EUR</v>
          </cell>
        </row>
        <row r="931">
          <cell r="F931" t="str">
            <v>successful</v>
          </cell>
          <cell r="J931">
            <v>184</v>
          </cell>
          <cell r="L931" t="str">
            <v>GBP</v>
          </cell>
        </row>
        <row r="932">
          <cell r="F932" t="str">
            <v>successful</v>
          </cell>
          <cell r="J932">
            <v>85</v>
          </cell>
          <cell r="L932" t="str">
            <v>USD</v>
          </cell>
        </row>
        <row r="933">
          <cell r="F933" t="str">
            <v>failed</v>
          </cell>
          <cell r="J933">
            <v>112</v>
          </cell>
          <cell r="L933" t="str">
            <v>USD</v>
          </cell>
        </row>
        <row r="934">
          <cell r="F934" t="str">
            <v>successful</v>
          </cell>
          <cell r="J934">
            <v>144</v>
          </cell>
          <cell r="L934" t="str">
            <v>USD</v>
          </cell>
        </row>
        <row r="935">
          <cell r="F935" t="str">
            <v>successful</v>
          </cell>
          <cell r="J935">
            <v>1902</v>
          </cell>
          <cell r="L935" t="str">
            <v>USD</v>
          </cell>
        </row>
        <row r="936">
          <cell r="F936" t="str">
            <v>successful</v>
          </cell>
          <cell r="J936">
            <v>105</v>
          </cell>
          <cell r="L936" t="str">
            <v>USD</v>
          </cell>
        </row>
        <row r="937">
          <cell r="F937" t="str">
            <v>successful</v>
          </cell>
          <cell r="J937">
            <v>132</v>
          </cell>
          <cell r="L937" t="str">
            <v>USD</v>
          </cell>
        </row>
        <row r="938">
          <cell r="F938" t="str">
            <v>failed</v>
          </cell>
          <cell r="J938">
            <v>21</v>
          </cell>
          <cell r="L938" t="str">
            <v>USD</v>
          </cell>
        </row>
        <row r="939">
          <cell r="F939" t="str">
            <v>canceled</v>
          </cell>
          <cell r="J939">
            <v>976</v>
          </cell>
          <cell r="L939" t="str">
            <v>USD</v>
          </cell>
        </row>
        <row r="940">
          <cell r="F940" t="str">
            <v>successful</v>
          </cell>
          <cell r="J940">
            <v>96</v>
          </cell>
          <cell r="L940" t="str">
            <v>USD</v>
          </cell>
        </row>
        <row r="941">
          <cell r="F941" t="str">
            <v>failed</v>
          </cell>
          <cell r="J941">
            <v>67</v>
          </cell>
          <cell r="L941" t="str">
            <v>USD</v>
          </cell>
        </row>
        <row r="942">
          <cell r="F942" t="str">
            <v>live</v>
          </cell>
          <cell r="J942">
            <v>66</v>
          </cell>
          <cell r="L942" t="str">
            <v>CAD</v>
          </cell>
        </row>
        <row r="943">
          <cell r="F943" t="str">
            <v>failed</v>
          </cell>
          <cell r="J943">
            <v>78</v>
          </cell>
          <cell r="L943" t="str">
            <v>USD</v>
          </cell>
        </row>
        <row r="944">
          <cell r="F944" t="str">
            <v>failed</v>
          </cell>
          <cell r="J944">
            <v>67</v>
          </cell>
          <cell r="L944" t="str">
            <v>AUD</v>
          </cell>
        </row>
        <row r="945">
          <cell r="F945" t="str">
            <v>successful</v>
          </cell>
          <cell r="J945">
            <v>114</v>
          </cell>
          <cell r="L945" t="str">
            <v>USD</v>
          </cell>
        </row>
        <row r="946">
          <cell r="F946" t="str">
            <v>failed</v>
          </cell>
          <cell r="J946">
            <v>263</v>
          </cell>
          <cell r="L946" t="str">
            <v>AUD</v>
          </cell>
        </row>
        <row r="947">
          <cell r="F947" t="str">
            <v>failed</v>
          </cell>
          <cell r="J947">
            <v>1691</v>
          </cell>
          <cell r="L947" t="str">
            <v>USD</v>
          </cell>
        </row>
        <row r="948">
          <cell r="F948" t="str">
            <v>failed</v>
          </cell>
          <cell r="J948">
            <v>181</v>
          </cell>
          <cell r="L948" t="str">
            <v>USD</v>
          </cell>
        </row>
        <row r="949">
          <cell r="F949" t="str">
            <v>failed</v>
          </cell>
          <cell r="J949">
            <v>13</v>
          </cell>
          <cell r="L949" t="str">
            <v>USD</v>
          </cell>
        </row>
        <row r="950">
          <cell r="F950" t="str">
            <v>canceled</v>
          </cell>
          <cell r="J950">
            <v>160</v>
          </cell>
          <cell r="L950" t="str">
            <v>USD</v>
          </cell>
        </row>
        <row r="951">
          <cell r="F951" t="str">
            <v>successful</v>
          </cell>
          <cell r="J951">
            <v>203</v>
          </cell>
          <cell r="L951" t="str">
            <v>USD</v>
          </cell>
        </row>
        <row r="952">
          <cell r="F952" t="str">
            <v>failed</v>
          </cell>
          <cell r="J952">
            <v>1</v>
          </cell>
          <cell r="L952" t="str">
            <v>USD</v>
          </cell>
        </row>
        <row r="953">
          <cell r="F953" t="str">
            <v>successful</v>
          </cell>
          <cell r="J953">
            <v>1559</v>
          </cell>
          <cell r="L953" t="str">
            <v>USD</v>
          </cell>
        </row>
        <row r="954">
          <cell r="F954" t="str">
            <v>canceled</v>
          </cell>
          <cell r="J954">
            <v>2266</v>
          </cell>
          <cell r="L954" t="str">
            <v>USD</v>
          </cell>
        </row>
        <row r="955">
          <cell r="F955" t="str">
            <v>failed</v>
          </cell>
          <cell r="J955">
            <v>21</v>
          </cell>
          <cell r="L955" t="str">
            <v>USD</v>
          </cell>
        </row>
        <row r="956">
          <cell r="F956" t="str">
            <v>successful</v>
          </cell>
          <cell r="J956">
            <v>1548</v>
          </cell>
          <cell r="L956" t="str">
            <v>AUD</v>
          </cell>
        </row>
        <row r="957">
          <cell r="F957" t="str">
            <v>successful</v>
          </cell>
          <cell r="J957">
            <v>80</v>
          </cell>
          <cell r="L957" t="str">
            <v>USD</v>
          </cell>
        </row>
        <row r="958">
          <cell r="F958" t="str">
            <v>failed</v>
          </cell>
          <cell r="J958">
            <v>830</v>
          </cell>
          <cell r="L958" t="str">
            <v>USD</v>
          </cell>
        </row>
        <row r="959">
          <cell r="F959" t="str">
            <v>successful</v>
          </cell>
          <cell r="J959">
            <v>131</v>
          </cell>
          <cell r="L959" t="str">
            <v>USD</v>
          </cell>
        </row>
        <row r="960">
          <cell r="F960" t="str">
            <v>successful</v>
          </cell>
          <cell r="J960">
            <v>112</v>
          </cell>
          <cell r="L960" t="str">
            <v>USD</v>
          </cell>
        </row>
        <row r="961">
          <cell r="F961" t="str">
            <v>failed</v>
          </cell>
          <cell r="J961">
            <v>130</v>
          </cell>
          <cell r="L961" t="str">
            <v>USD</v>
          </cell>
        </row>
        <row r="962">
          <cell r="F962" t="str">
            <v>failed</v>
          </cell>
          <cell r="J962">
            <v>55</v>
          </cell>
          <cell r="L962" t="str">
            <v>USD</v>
          </cell>
        </row>
        <row r="963">
          <cell r="F963" t="str">
            <v>successful</v>
          </cell>
          <cell r="J963">
            <v>155</v>
          </cell>
          <cell r="L963" t="str">
            <v>USD</v>
          </cell>
        </row>
        <row r="964">
          <cell r="F964" t="str">
            <v>successful</v>
          </cell>
          <cell r="J964">
            <v>266</v>
          </cell>
          <cell r="L964" t="str">
            <v>USD</v>
          </cell>
        </row>
        <row r="965">
          <cell r="F965" t="str">
            <v>failed</v>
          </cell>
          <cell r="J965">
            <v>114</v>
          </cell>
          <cell r="L965" t="str">
            <v>EUR</v>
          </cell>
        </row>
        <row r="966">
          <cell r="F966" t="str">
            <v>successful</v>
          </cell>
          <cell r="J966">
            <v>155</v>
          </cell>
          <cell r="L966" t="str">
            <v>USD</v>
          </cell>
        </row>
        <row r="967">
          <cell r="F967" t="str">
            <v>successful</v>
          </cell>
          <cell r="J967">
            <v>207</v>
          </cell>
          <cell r="L967" t="str">
            <v>GBP</v>
          </cell>
        </row>
        <row r="968">
          <cell r="F968" t="str">
            <v>successful</v>
          </cell>
          <cell r="J968">
            <v>245</v>
          </cell>
          <cell r="L968" t="str">
            <v>USD</v>
          </cell>
        </row>
        <row r="969">
          <cell r="F969" t="str">
            <v>successful</v>
          </cell>
          <cell r="J969">
            <v>1573</v>
          </cell>
          <cell r="L969" t="str">
            <v>USD</v>
          </cell>
        </row>
        <row r="970">
          <cell r="F970" t="str">
            <v>successful</v>
          </cell>
          <cell r="J970">
            <v>114</v>
          </cell>
          <cell r="L970" t="str">
            <v>USD</v>
          </cell>
        </row>
        <row r="971">
          <cell r="F971" t="str">
            <v>successful</v>
          </cell>
          <cell r="J971">
            <v>93</v>
          </cell>
          <cell r="L971" t="str">
            <v>USD</v>
          </cell>
        </row>
        <row r="972">
          <cell r="F972" t="str">
            <v>failed</v>
          </cell>
          <cell r="J972">
            <v>594</v>
          </cell>
          <cell r="L972" t="str">
            <v>USD</v>
          </cell>
        </row>
        <row r="973">
          <cell r="F973" t="str">
            <v>failed</v>
          </cell>
          <cell r="J973">
            <v>24</v>
          </cell>
          <cell r="L973" t="str">
            <v>USD</v>
          </cell>
        </row>
        <row r="974">
          <cell r="F974" t="str">
            <v>successful</v>
          </cell>
          <cell r="J974">
            <v>1681</v>
          </cell>
          <cell r="L974" t="str">
            <v>USD</v>
          </cell>
        </row>
        <row r="975">
          <cell r="F975" t="str">
            <v>failed</v>
          </cell>
          <cell r="J975">
            <v>252</v>
          </cell>
          <cell r="L975" t="str">
            <v>USD</v>
          </cell>
        </row>
        <row r="976">
          <cell r="F976" t="str">
            <v>successful</v>
          </cell>
          <cell r="J976">
            <v>32</v>
          </cell>
          <cell r="L976" t="str">
            <v>USD</v>
          </cell>
        </row>
        <row r="977">
          <cell r="F977" t="str">
            <v>successful</v>
          </cell>
          <cell r="J977">
            <v>135</v>
          </cell>
          <cell r="L977" t="str">
            <v>USD</v>
          </cell>
        </row>
        <row r="978">
          <cell r="F978" t="str">
            <v>successful</v>
          </cell>
          <cell r="J978">
            <v>140</v>
          </cell>
          <cell r="L978" t="str">
            <v>USD</v>
          </cell>
        </row>
        <row r="979">
          <cell r="F979" t="str">
            <v>failed</v>
          </cell>
          <cell r="J979">
            <v>67</v>
          </cell>
          <cell r="L979" t="str">
            <v>USD</v>
          </cell>
        </row>
        <row r="980">
          <cell r="F980" t="str">
            <v>successful</v>
          </cell>
          <cell r="J980">
            <v>92</v>
          </cell>
          <cell r="L980" t="str">
            <v>USD</v>
          </cell>
        </row>
        <row r="981">
          <cell r="F981" t="str">
            <v>successful</v>
          </cell>
          <cell r="J981">
            <v>1015</v>
          </cell>
          <cell r="L981" t="str">
            <v>GBP</v>
          </cell>
        </row>
        <row r="982">
          <cell r="F982" t="str">
            <v>failed</v>
          </cell>
          <cell r="J982">
            <v>742</v>
          </cell>
          <cell r="L982" t="str">
            <v>USD</v>
          </cell>
        </row>
        <row r="983">
          <cell r="F983" t="str">
            <v>successful</v>
          </cell>
          <cell r="J983">
            <v>323</v>
          </cell>
          <cell r="L983" t="str">
            <v>USD</v>
          </cell>
        </row>
        <row r="984">
          <cell r="F984" t="str">
            <v>failed</v>
          </cell>
          <cell r="J984">
            <v>75</v>
          </cell>
          <cell r="L984" t="str">
            <v>USD</v>
          </cell>
        </row>
        <row r="985">
          <cell r="F985" t="str">
            <v>successful</v>
          </cell>
          <cell r="J985">
            <v>2326</v>
          </cell>
          <cell r="L985" t="str">
            <v>USD</v>
          </cell>
        </row>
        <row r="986">
          <cell r="F986" t="str">
            <v>successful</v>
          </cell>
          <cell r="J986">
            <v>381</v>
          </cell>
          <cell r="L986" t="str">
            <v>USD</v>
          </cell>
        </row>
        <row r="987">
          <cell r="F987" t="str">
            <v>failed</v>
          </cell>
          <cell r="J987">
            <v>4405</v>
          </cell>
          <cell r="L987" t="str">
            <v>USD</v>
          </cell>
        </row>
        <row r="988">
          <cell r="F988" t="str">
            <v>failed</v>
          </cell>
          <cell r="J988">
            <v>92</v>
          </cell>
          <cell r="L988" t="str">
            <v>USD</v>
          </cell>
        </row>
        <row r="989">
          <cell r="F989" t="str">
            <v>successful</v>
          </cell>
          <cell r="J989">
            <v>480</v>
          </cell>
          <cell r="L989" t="str">
            <v>USD</v>
          </cell>
        </row>
        <row r="990">
          <cell r="F990" t="str">
            <v>failed</v>
          </cell>
          <cell r="J990">
            <v>64</v>
          </cell>
          <cell r="L990" t="str">
            <v>USD</v>
          </cell>
        </row>
        <row r="991">
          <cell r="F991" t="str">
            <v>successful</v>
          </cell>
          <cell r="J991">
            <v>226</v>
          </cell>
          <cell r="L991" t="str">
            <v>USD</v>
          </cell>
        </row>
        <row r="992">
          <cell r="F992" t="str">
            <v>failed</v>
          </cell>
          <cell r="J992">
            <v>64</v>
          </cell>
          <cell r="L992" t="str">
            <v>USD</v>
          </cell>
        </row>
        <row r="993">
          <cell r="F993" t="str">
            <v>successful</v>
          </cell>
          <cell r="J993">
            <v>241</v>
          </cell>
          <cell r="L993" t="str">
            <v>USD</v>
          </cell>
        </row>
        <row r="994">
          <cell r="F994" t="str">
            <v>successful</v>
          </cell>
          <cell r="J994">
            <v>132</v>
          </cell>
          <cell r="L994" t="str">
            <v>USD</v>
          </cell>
        </row>
        <row r="995">
          <cell r="F995" t="str">
            <v>canceled</v>
          </cell>
          <cell r="J995">
            <v>75</v>
          </cell>
          <cell r="L995" t="str">
            <v>EUR</v>
          </cell>
        </row>
        <row r="996">
          <cell r="F996" t="str">
            <v>failed</v>
          </cell>
          <cell r="J996">
            <v>842</v>
          </cell>
          <cell r="L996" t="str">
            <v>USD</v>
          </cell>
        </row>
        <row r="997">
          <cell r="F997" t="str">
            <v>successful</v>
          </cell>
          <cell r="J997">
            <v>2043</v>
          </cell>
          <cell r="L997" t="str">
            <v>USD</v>
          </cell>
        </row>
        <row r="998">
          <cell r="F998" t="str">
            <v>failed</v>
          </cell>
          <cell r="J998">
            <v>112</v>
          </cell>
          <cell r="L998" t="str">
            <v>USD</v>
          </cell>
        </row>
        <row r="999">
          <cell r="F999" t="str">
            <v>canceled</v>
          </cell>
          <cell r="J999">
            <v>139</v>
          </cell>
          <cell r="L999" t="str">
            <v>EUR</v>
          </cell>
        </row>
        <row r="1000">
          <cell r="F1000" t="str">
            <v>failed</v>
          </cell>
          <cell r="J1000">
            <v>374</v>
          </cell>
          <cell r="L1000" t="str">
            <v>USD</v>
          </cell>
        </row>
        <row r="1001">
          <cell r="F1001" t="str">
            <v>canceled</v>
          </cell>
          <cell r="J1001">
            <v>1122</v>
          </cell>
          <cell r="L1001" t="str">
            <v>USD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I1" t="str">
            <v>Probability</v>
          </cell>
        </row>
        <row r="2">
          <cell r="H2">
            <v>16</v>
          </cell>
          <cell r="I2">
            <v>2.4190377633690776E-4</v>
          </cell>
        </row>
        <row r="3">
          <cell r="H3">
            <v>26</v>
          </cell>
          <cell r="I3">
            <v>2.4312358958163024E-4</v>
          </cell>
        </row>
        <row r="4">
          <cell r="H4">
            <v>27</v>
          </cell>
          <cell r="I4">
            <v>2.43245140571247E-4</v>
          </cell>
        </row>
        <row r="5">
          <cell r="H5">
            <v>32</v>
          </cell>
          <cell r="I5">
            <v>2.4385170755442828E-4</v>
          </cell>
        </row>
        <row r="6">
          <cell r="H6">
            <v>34</v>
          </cell>
          <cell r="I6">
            <v>2.4409377662563652E-4</v>
          </cell>
        </row>
        <row r="7">
          <cell r="H7">
            <v>41</v>
          </cell>
          <cell r="I7">
            <v>2.4493848236222226E-4</v>
          </cell>
        </row>
        <row r="8">
          <cell r="H8">
            <v>41</v>
          </cell>
          <cell r="I8">
            <v>2.4493848236222226E-4</v>
          </cell>
        </row>
        <row r="9">
          <cell r="H9">
            <v>42</v>
          </cell>
          <cell r="I9">
            <v>2.4505883019729897E-4</v>
          </cell>
        </row>
        <row r="10">
          <cell r="H10">
            <v>43</v>
          </cell>
          <cell r="I10">
            <v>2.4517909639412656E-4</v>
          </cell>
        </row>
        <row r="11">
          <cell r="H11">
            <v>48</v>
          </cell>
          <cell r="I11">
            <v>2.4577919656938312E-4</v>
          </cell>
        </row>
        <row r="12">
          <cell r="H12">
            <v>48</v>
          </cell>
          <cell r="I12">
            <v>2.4577919656938312E-4</v>
          </cell>
        </row>
        <row r="13">
          <cell r="H13">
            <v>50</v>
          </cell>
          <cell r="I13">
            <v>2.4601865893887756E-4</v>
          </cell>
        </row>
        <row r="14">
          <cell r="H14">
            <v>50</v>
          </cell>
          <cell r="I14">
            <v>2.4601865893887756E-4</v>
          </cell>
        </row>
        <row r="15">
          <cell r="H15">
            <v>50</v>
          </cell>
          <cell r="I15">
            <v>2.4601865893887756E-4</v>
          </cell>
        </row>
        <row r="16">
          <cell r="H16">
            <v>53</v>
          </cell>
          <cell r="I16">
            <v>2.4637722908136937E-4</v>
          </cell>
        </row>
        <row r="17">
          <cell r="H17">
            <v>54</v>
          </cell>
          <cell r="I17">
            <v>2.4649658550819734E-4</v>
          </cell>
        </row>
        <row r="18">
          <cell r="H18">
            <v>55</v>
          </cell>
          <cell r="I18">
            <v>2.466158581619961E-4</v>
          </cell>
        </row>
        <row r="19">
          <cell r="H19">
            <v>59</v>
          </cell>
          <cell r="I19">
            <v>2.4709210749719439E-4</v>
          </cell>
        </row>
        <row r="20">
          <cell r="H20">
            <v>62</v>
          </cell>
          <cell r="I20">
            <v>2.4744840618875667E-4</v>
          </cell>
        </row>
        <row r="21">
          <cell r="H21">
            <v>64</v>
          </cell>
          <cell r="I21">
            <v>2.4768551298710954E-4</v>
          </cell>
        </row>
        <row r="22">
          <cell r="H22">
            <v>67</v>
          </cell>
          <cell r="I22">
            <v>2.4804053115029442E-4</v>
          </cell>
        </row>
        <row r="23">
          <cell r="H23">
            <v>69</v>
          </cell>
          <cell r="I23">
            <v>2.4827677983950452E-4</v>
          </cell>
        </row>
        <row r="24">
          <cell r="H24">
            <v>70</v>
          </cell>
          <cell r="I24">
            <v>2.4839477462804246E-4</v>
          </cell>
        </row>
        <row r="25">
          <cell r="H25">
            <v>71</v>
          </cell>
          <cell r="I25">
            <v>2.4851268281037822E-4</v>
          </cell>
        </row>
        <row r="26">
          <cell r="H26">
            <v>72</v>
          </cell>
          <cell r="I26">
            <v>2.4863050420997516E-4</v>
          </cell>
        </row>
        <row r="27">
          <cell r="H27">
            <v>76</v>
          </cell>
          <cell r="I27">
            <v>2.491009184525551E-4</v>
          </cell>
        </row>
        <row r="28">
          <cell r="H28">
            <v>78</v>
          </cell>
          <cell r="I28">
            <v>2.4933560029233694E-4</v>
          </cell>
        </row>
        <row r="29">
          <cell r="H29">
            <v>80</v>
          </cell>
          <cell r="I29">
            <v>2.4956993006567269E-4</v>
          </cell>
        </row>
        <row r="30">
          <cell r="H30">
            <v>80</v>
          </cell>
          <cell r="I30">
            <v>2.4956993006567269E-4</v>
          </cell>
        </row>
        <row r="31">
          <cell r="H31">
            <v>80</v>
          </cell>
          <cell r="I31">
            <v>2.4956993006567269E-4</v>
          </cell>
        </row>
        <row r="32">
          <cell r="H32">
            <v>82</v>
          </cell>
          <cell r="I32">
            <v>2.4980390636485458E-4</v>
          </cell>
        </row>
        <row r="33">
          <cell r="H33">
            <v>83</v>
          </cell>
          <cell r="I33">
            <v>2.4992076152203374E-4</v>
          </cell>
        </row>
        <row r="34">
          <cell r="H34">
            <v>83</v>
          </cell>
          <cell r="I34">
            <v>2.4992076152203374E-4</v>
          </cell>
        </row>
        <row r="35">
          <cell r="H35">
            <v>84</v>
          </cell>
          <cell r="I35">
            <v>2.500375277832901E-4</v>
          </cell>
        </row>
        <row r="36">
          <cell r="H36">
            <v>84</v>
          </cell>
          <cell r="I36">
            <v>2.500375277832901E-4</v>
          </cell>
        </row>
        <row r="37">
          <cell r="H37">
            <v>85</v>
          </cell>
          <cell r="I37">
            <v>2.5015420497297614E-4</v>
          </cell>
        </row>
        <row r="38">
          <cell r="H38">
            <v>85</v>
          </cell>
          <cell r="I38">
            <v>2.5015420497297614E-4</v>
          </cell>
        </row>
        <row r="39">
          <cell r="H39">
            <v>85</v>
          </cell>
          <cell r="I39">
            <v>2.5015420497297614E-4</v>
          </cell>
        </row>
        <row r="40">
          <cell r="H40">
            <v>85</v>
          </cell>
          <cell r="I40">
            <v>2.5015420497297614E-4</v>
          </cell>
        </row>
        <row r="41">
          <cell r="H41">
            <v>86</v>
          </cell>
          <cell r="I41">
            <v>2.5027079291551583E-4</v>
          </cell>
        </row>
        <row r="42">
          <cell r="H42">
            <v>86</v>
          </cell>
          <cell r="I42">
            <v>2.5027079291551583E-4</v>
          </cell>
        </row>
        <row r="43">
          <cell r="H43">
            <v>86</v>
          </cell>
          <cell r="I43">
            <v>2.5027079291551583E-4</v>
          </cell>
        </row>
        <row r="44">
          <cell r="H44">
            <v>87</v>
          </cell>
          <cell r="I44">
            <v>2.5038729143540486E-4</v>
          </cell>
        </row>
        <row r="45">
          <cell r="H45">
            <v>87</v>
          </cell>
          <cell r="I45">
            <v>2.5038729143540486E-4</v>
          </cell>
        </row>
        <row r="46">
          <cell r="H46">
            <v>87</v>
          </cell>
          <cell r="I46">
            <v>2.5038729143540486E-4</v>
          </cell>
        </row>
        <row r="47">
          <cell r="H47">
            <v>88</v>
          </cell>
          <cell r="I47">
            <v>2.5050370035721142E-4</v>
          </cell>
        </row>
        <row r="48">
          <cell r="H48">
            <v>88</v>
          </cell>
          <cell r="I48">
            <v>2.5050370035721142E-4</v>
          </cell>
        </row>
        <row r="49">
          <cell r="H49">
            <v>88</v>
          </cell>
          <cell r="I49">
            <v>2.5050370035721142E-4</v>
          </cell>
        </row>
        <row r="50">
          <cell r="H50">
            <v>88</v>
          </cell>
          <cell r="I50">
            <v>2.5050370035721142E-4</v>
          </cell>
        </row>
        <row r="51">
          <cell r="H51">
            <v>89</v>
          </cell>
          <cell r="I51">
            <v>2.5062001950557636E-4</v>
          </cell>
        </row>
        <row r="52">
          <cell r="H52">
            <v>89</v>
          </cell>
          <cell r="I52">
            <v>2.5062001950557636E-4</v>
          </cell>
        </row>
        <row r="53">
          <cell r="H53">
            <v>91</v>
          </cell>
          <cell r="I53">
            <v>2.5085238778091109E-4</v>
          </cell>
        </row>
        <row r="54">
          <cell r="H54">
            <v>92</v>
          </cell>
          <cell r="I54">
            <v>2.5096843655753032E-4</v>
          </cell>
        </row>
        <row r="55">
          <cell r="H55">
            <v>92</v>
          </cell>
          <cell r="I55">
            <v>2.5096843655753032E-4</v>
          </cell>
        </row>
        <row r="56">
          <cell r="H56">
            <v>92</v>
          </cell>
          <cell r="I56">
            <v>2.5096843655753032E-4</v>
          </cell>
        </row>
        <row r="57">
          <cell r="H57">
            <v>92</v>
          </cell>
          <cell r="I57">
            <v>2.5096843655753032E-4</v>
          </cell>
        </row>
        <row r="58">
          <cell r="H58">
            <v>94</v>
          </cell>
          <cell r="I58">
            <v>2.5120026251335413E-4</v>
          </cell>
        </row>
        <row r="59">
          <cell r="H59">
            <v>94</v>
          </cell>
          <cell r="I59">
            <v>2.5120026251335413E-4</v>
          </cell>
        </row>
        <row r="60">
          <cell r="H60">
            <v>94</v>
          </cell>
          <cell r="I60">
            <v>2.5120026251335413E-4</v>
          </cell>
        </row>
        <row r="61">
          <cell r="H61">
            <v>95</v>
          </cell>
          <cell r="I61">
            <v>2.5131603934265648E-4</v>
          </cell>
        </row>
        <row r="62">
          <cell r="H62">
            <v>96</v>
          </cell>
          <cell r="I62">
            <v>2.514317251730769E-4</v>
          </cell>
        </row>
        <row r="63">
          <cell r="H63">
            <v>96</v>
          </cell>
          <cell r="I63">
            <v>2.514317251730769E-4</v>
          </cell>
        </row>
        <row r="64">
          <cell r="H64">
            <v>97</v>
          </cell>
          <cell r="I64">
            <v>2.5154731982985408E-4</v>
          </cell>
        </row>
        <row r="65">
          <cell r="H65">
            <v>98</v>
          </cell>
          <cell r="I65">
            <v>2.5166282313830333E-4</v>
          </cell>
        </row>
        <row r="66">
          <cell r="H66">
            <v>98</v>
          </cell>
          <cell r="I66">
            <v>2.5166282313830333E-4</v>
          </cell>
        </row>
        <row r="67">
          <cell r="H67">
            <v>100</v>
          </cell>
          <cell r="I67">
            <v>2.5189355501186497E-4</v>
          </cell>
        </row>
        <row r="68">
          <cell r="H68">
            <v>100</v>
          </cell>
          <cell r="I68">
            <v>2.5189355501186497E-4</v>
          </cell>
        </row>
        <row r="69">
          <cell r="H69">
            <v>101</v>
          </cell>
          <cell r="I69">
            <v>2.5200878322799534E-4</v>
          </cell>
        </row>
        <row r="70">
          <cell r="H70">
            <v>101</v>
          </cell>
          <cell r="I70">
            <v>2.5200878322799534E-4</v>
          </cell>
        </row>
        <row r="71">
          <cell r="H71">
            <v>102</v>
          </cell>
          <cell r="I71">
            <v>2.5212391939783438E-4</v>
          </cell>
        </row>
        <row r="72">
          <cell r="H72">
            <v>102</v>
          </cell>
          <cell r="I72">
            <v>2.5212391939783438E-4</v>
          </cell>
        </row>
        <row r="73">
          <cell r="H73">
            <v>103</v>
          </cell>
          <cell r="I73">
            <v>2.5223896334708738E-4</v>
          </cell>
        </row>
        <row r="74">
          <cell r="H74">
            <v>103</v>
          </cell>
          <cell r="I74">
            <v>2.5223896334708738E-4</v>
          </cell>
        </row>
        <row r="75">
          <cell r="H75">
            <v>106</v>
          </cell>
          <cell r="I75">
            <v>2.5258354012957471E-4</v>
          </cell>
        </row>
        <row r="76">
          <cell r="H76">
            <v>107</v>
          </cell>
          <cell r="I76">
            <v>2.5269821345512856E-4</v>
          </cell>
        </row>
        <row r="77">
          <cell r="H77">
            <v>107</v>
          </cell>
          <cell r="I77">
            <v>2.5269821345512856E-4</v>
          </cell>
        </row>
        <row r="78">
          <cell r="H78">
            <v>107</v>
          </cell>
          <cell r="I78">
            <v>2.5269821345512856E-4</v>
          </cell>
        </row>
        <row r="79">
          <cell r="H79">
            <v>107</v>
          </cell>
          <cell r="I79">
            <v>2.5269821345512856E-4</v>
          </cell>
        </row>
        <row r="80">
          <cell r="H80">
            <v>107</v>
          </cell>
          <cell r="I80">
            <v>2.5269821345512856E-4</v>
          </cell>
        </row>
        <row r="81">
          <cell r="H81">
            <v>110</v>
          </cell>
          <cell r="I81">
            <v>2.530416741914529E-4</v>
          </cell>
        </row>
        <row r="82">
          <cell r="H82">
            <v>111</v>
          </cell>
          <cell r="I82">
            <v>2.531559741110141E-4</v>
          </cell>
        </row>
        <row r="83">
          <cell r="H83">
            <v>112</v>
          </cell>
          <cell r="I83">
            <v>2.532701802449573E-4</v>
          </cell>
        </row>
        <row r="84">
          <cell r="H84">
            <v>112</v>
          </cell>
          <cell r="I84">
            <v>2.532701802449573E-4</v>
          </cell>
        </row>
        <row r="85">
          <cell r="H85">
            <v>113</v>
          </cell>
          <cell r="I85">
            <v>2.533842924198005E-4</v>
          </cell>
        </row>
        <row r="86">
          <cell r="H86">
            <v>113</v>
          </cell>
          <cell r="I86">
            <v>2.533842924198005E-4</v>
          </cell>
        </row>
        <row r="87">
          <cell r="H87">
            <v>114</v>
          </cell>
          <cell r="I87">
            <v>2.534983104621452E-4</v>
          </cell>
        </row>
        <row r="88">
          <cell r="H88">
            <v>115</v>
          </cell>
          <cell r="I88">
            <v>2.5361223419867701E-4</v>
          </cell>
        </row>
        <row r="89">
          <cell r="H89">
            <v>116</v>
          </cell>
          <cell r="I89">
            <v>2.5372606345616623E-4</v>
          </cell>
        </row>
        <row r="90">
          <cell r="H90">
            <v>116</v>
          </cell>
          <cell r="I90">
            <v>2.5372606345616623E-4</v>
          </cell>
        </row>
        <row r="91">
          <cell r="H91">
            <v>117</v>
          </cell>
          <cell r="I91">
            <v>2.5383979806146783E-4</v>
          </cell>
        </row>
        <row r="92">
          <cell r="H92">
            <v>117</v>
          </cell>
          <cell r="I92">
            <v>2.5383979806146783E-4</v>
          </cell>
        </row>
        <row r="93">
          <cell r="H93">
            <v>121</v>
          </cell>
          <cell r="I93">
            <v>2.5429378650090103E-4</v>
          </cell>
        </row>
        <row r="94">
          <cell r="H94">
            <v>121</v>
          </cell>
          <cell r="I94">
            <v>2.5429378650090103E-4</v>
          </cell>
        </row>
        <row r="95">
          <cell r="H95">
            <v>122</v>
          </cell>
          <cell r="I95">
            <v>2.5440704525109698E-4</v>
          </cell>
        </row>
        <row r="96">
          <cell r="H96">
            <v>122</v>
          </cell>
          <cell r="I96">
            <v>2.5440704525109698E-4</v>
          </cell>
        </row>
        <row r="97">
          <cell r="H97">
            <v>122</v>
          </cell>
          <cell r="I97">
            <v>2.5440704525109698E-4</v>
          </cell>
        </row>
        <row r="98">
          <cell r="H98">
            <v>123</v>
          </cell>
          <cell r="I98">
            <v>2.5452020831204529E-4</v>
          </cell>
        </row>
        <row r="99">
          <cell r="H99">
            <v>123</v>
          </cell>
          <cell r="I99">
            <v>2.5452020831204529E-4</v>
          </cell>
        </row>
        <row r="100">
          <cell r="H100">
            <v>125</v>
          </cell>
          <cell r="I100">
            <v>2.5474624667613555E-4</v>
          </cell>
        </row>
        <row r="101">
          <cell r="H101">
            <v>126</v>
          </cell>
          <cell r="I101">
            <v>2.5485912163446776E-4</v>
          </cell>
        </row>
        <row r="102">
          <cell r="H102">
            <v>126</v>
          </cell>
          <cell r="I102">
            <v>2.5485912163446776E-4</v>
          </cell>
        </row>
        <row r="103">
          <cell r="H103">
            <v>126</v>
          </cell>
          <cell r="I103">
            <v>2.5485912163446776E-4</v>
          </cell>
        </row>
        <row r="104">
          <cell r="H104">
            <v>126</v>
          </cell>
          <cell r="I104">
            <v>2.5485912163446776E-4</v>
          </cell>
        </row>
        <row r="105">
          <cell r="H105">
            <v>127</v>
          </cell>
          <cell r="I105">
            <v>2.5497190021393329E-4</v>
          </cell>
        </row>
        <row r="106">
          <cell r="H106">
            <v>128</v>
          </cell>
          <cell r="I106">
            <v>2.5508458224235084E-4</v>
          </cell>
        </row>
        <row r="107">
          <cell r="H107">
            <v>128</v>
          </cell>
          <cell r="I107">
            <v>2.5508458224235084E-4</v>
          </cell>
        </row>
        <row r="108">
          <cell r="H108">
            <v>129</v>
          </cell>
          <cell r="I108">
            <v>2.5519716754762912E-4</v>
          </cell>
        </row>
        <row r="109">
          <cell r="H109">
            <v>129</v>
          </cell>
          <cell r="I109">
            <v>2.5519716754762912E-4</v>
          </cell>
        </row>
        <row r="110">
          <cell r="H110">
            <v>130</v>
          </cell>
          <cell r="I110">
            <v>2.553096559577676E-4</v>
          </cell>
        </row>
        <row r="111">
          <cell r="H111">
            <v>130</v>
          </cell>
          <cell r="I111">
            <v>2.553096559577676E-4</v>
          </cell>
        </row>
        <row r="112">
          <cell r="H112">
            <v>131</v>
          </cell>
          <cell r="I112">
            <v>2.5542204730085675E-4</v>
          </cell>
        </row>
        <row r="113">
          <cell r="H113">
            <v>131</v>
          </cell>
          <cell r="I113">
            <v>2.5542204730085675E-4</v>
          </cell>
        </row>
        <row r="114">
          <cell r="H114">
            <v>131</v>
          </cell>
          <cell r="I114">
            <v>2.5542204730085675E-4</v>
          </cell>
        </row>
        <row r="115">
          <cell r="H115">
            <v>131</v>
          </cell>
          <cell r="I115">
            <v>2.5542204730085675E-4</v>
          </cell>
        </row>
        <row r="116">
          <cell r="H116">
            <v>133</v>
          </cell>
          <cell r="I116">
            <v>2.5564653809870708E-4</v>
          </cell>
        </row>
        <row r="117">
          <cell r="H117">
            <v>133</v>
          </cell>
          <cell r="I117">
            <v>2.5564653809870708E-4</v>
          </cell>
        </row>
        <row r="118">
          <cell r="H118">
            <v>134</v>
          </cell>
          <cell r="I118">
            <v>2.5575863721010849E-4</v>
          </cell>
        </row>
        <row r="119">
          <cell r="H119">
            <v>134</v>
          </cell>
          <cell r="I119">
            <v>2.5575863721010849E-4</v>
          </cell>
        </row>
        <row r="120">
          <cell r="H120">
            <v>134</v>
          </cell>
          <cell r="I120">
            <v>2.5575863721010849E-4</v>
          </cell>
        </row>
        <row r="121">
          <cell r="H121">
            <v>135</v>
          </cell>
          <cell r="I121">
            <v>2.5587063856774203E-4</v>
          </cell>
        </row>
        <row r="122">
          <cell r="H122">
            <v>135</v>
          </cell>
          <cell r="I122">
            <v>2.5587063856774203E-4</v>
          </cell>
        </row>
        <row r="123">
          <cell r="H123">
            <v>136</v>
          </cell>
          <cell r="I123">
            <v>2.5598254200016001E-4</v>
          </cell>
        </row>
        <row r="124">
          <cell r="H124">
            <v>137</v>
          </cell>
          <cell r="I124">
            <v>2.5609434733600838E-4</v>
          </cell>
        </row>
        <row r="125">
          <cell r="H125">
            <v>137</v>
          </cell>
          <cell r="I125">
            <v>2.5609434733600838E-4</v>
          </cell>
        </row>
        <row r="126">
          <cell r="H126">
            <v>138</v>
          </cell>
          <cell r="I126">
            <v>2.5620605440402743E-4</v>
          </cell>
        </row>
        <row r="127">
          <cell r="H127">
            <v>138</v>
          </cell>
          <cell r="I127">
            <v>2.5620605440402743E-4</v>
          </cell>
        </row>
        <row r="128">
          <cell r="H128">
            <v>139</v>
          </cell>
          <cell r="I128">
            <v>2.5631766303305179E-4</v>
          </cell>
        </row>
        <row r="129">
          <cell r="H129">
            <v>139</v>
          </cell>
          <cell r="I129">
            <v>2.5631766303305179E-4</v>
          </cell>
        </row>
        <row r="130">
          <cell r="H130">
            <v>140</v>
          </cell>
          <cell r="I130">
            <v>2.5642917305201127E-4</v>
          </cell>
        </row>
        <row r="131">
          <cell r="H131">
            <v>140</v>
          </cell>
          <cell r="I131">
            <v>2.5642917305201127E-4</v>
          </cell>
        </row>
        <row r="132">
          <cell r="H132">
            <v>142</v>
          </cell>
          <cell r="I132">
            <v>2.5665189657593133E-4</v>
          </cell>
        </row>
        <row r="133">
          <cell r="H133">
            <v>142</v>
          </cell>
          <cell r="I133">
            <v>2.5665189657593133E-4</v>
          </cell>
        </row>
        <row r="134">
          <cell r="H134">
            <v>142</v>
          </cell>
          <cell r="I134">
            <v>2.5665189657593133E-4</v>
          </cell>
        </row>
        <row r="135">
          <cell r="H135">
            <v>143</v>
          </cell>
          <cell r="I135">
            <v>2.5676310973923026E-4</v>
          </cell>
        </row>
        <row r="136">
          <cell r="H136">
            <v>144</v>
          </cell>
          <cell r="I136">
            <v>2.5687422360914138E-4</v>
          </cell>
        </row>
        <row r="137">
          <cell r="H137">
            <v>144</v>
          </cell>
          <cell r="I137">
            <v>2.5687422360914138E-4</v>
          </cell>
        </row>
        <row r="138">
          <cell r="H138">
            <v>144</v>
          </cell>
          <cell r="I138">
            <v>2.5687422360914138E-4</v>
          </cell>
        </row>
        <row r="139">
          <cell r="H139">
            <v>146</v>
          </cell>
          <cell r="I139">
            <v>2.5709615278654238E-4</v>
          </cell>
        </row>
        <row r="140">
          <cell r="H140">
            <v>147</v>
          </cell>
          <cell r="I140">
            <v>2.5720696775314764E-4</v>
          </cell>
        </row>
        <row r="141">
          <cell r="H141">
            <v>147</v>
          </cell>
          <cell r="I141">
            <v>2.5720696775314764E-4</v>
          </cell>
        </row>
        <row r="142">
          <cell r="H142">
            <v>147</v>
          </cell>
          <cell r="I142">
            <v>2.5720696775314764E-4</v>
          </cell>
        </row>
        <row r="143">
          <cell r="H143">
            <v>148</v>
          </cell>
          <cell r="I143">
            <v>2.5731768274459682E-4</v>
          </cell>
        </row>
        <row r="144">
          <cell r="H144">
            <v>149</v>
          </cell>
          <cell r="I144">
            <v>2.5742829759069398E-4</v>
          </cell>
        </row>
        <row r="145">
          <cell r="H145">
            <v>149</v>
          </cell>
          <cell r="I145">
            <v>2.5742829759069398E-4</v>
          </cell>
        </row>
        <row r="146">
          <cell r="H146">
            <v>154</v>
          </cell>
          <cell r="I146">
            <v>2.5797986369101734E-4</v>
          </cell>
        </row>
        <row r="147">
          <cell r="H147">
            <v>154</v>
          </cell>
          <cell r="I147">
            <v>2.5797986369101734E-4</v>
          </cell>
        </row>
        <row r="148">
          <cell r="H148">
            <v>154</v>
          </cell>
          <cell r="I148">
            <v>2.5797986369101734E-4</v>
          </cell>
        </row>
        <row r="149">
          <cell r="H149">
            <v>154</v>
          </cell>
          <cell r="I149">
            <v>2.5797986369101734E-4</v>
          </cell>
        </row>
        <row r="150">
          <cell r="H150">
            <v>155</v>
          </cell>
          <cell r="I150">
            <v>2.5808987409647953E-4</v>
          </cell>
        </row>
        <row r="151">
          <cell r="H151">
            <v>156</v>
          </cell>
          <cell r="I151">
            <v>2.5819978316802324E-4</v>
          </cell>
        </row>
        <row r="152">
          <cell r="H152">
            <v>157</v>
          </cell>
          <cell r="I152">
            <v>2.5830959073625925E-4</v>
          </cell>
        </row>
        <row r="153">
          <cell r="H153">
            <v>157</v>
          </cell>
          <cell r="I153">
            <v>2.5830959073625925E-4</v>
          </cell>
        </row>
        <row r="154">
          <cell r="H154">
            <v>157</v>
          </cell>
          <cell r="I154">
            <v>2.5830959073625925E-4</v>
          </cell>
        </row>
        <row r="155">
          <cell r="H155">
            <v>158</v>
          </cell>
          <cell r="I155">
            <v>2.5841929663190097E-4</v>
          </cell>
        </row>
        <row r="156">
          <cell r="H156">
            <v>159</v>
          </cell>
          <cell r="I156">
            <v>2.5852890068576534E-4</v>
          </cell>
        </row>
        <row r="157">
          <cell r="H157">
            <v>159</v>
          </cell>
          <cell r="I157">
            <v>2.5852890068576534E-4</v>
          </cell>
        </row>
        <row r="158">
          <cell r="H158">
            <v>160</v>
          </cell>
          <cell r="I158">
            <v>2.5863840272877264E-4</v>
          </cell>
        </row>
        <row r="159">
          <cell r="H159">
            <v>163</v>
          </cell>
          <cell r="I159">
            <v>2.5896629510341985E-4</v>
          </cell>
        </row>
        <row r="160">
          <cell r="H160">
            <v>164</v>
          </cell>
          <cell r="I160">
            <v>2.5907538741429102E-4</v>
          </cell>
        </row>
        <row r="161">
          <cell r="H161">
            <v>164</v>
          </cell>
          <cell r="I161">
            <v>2.5907538741429102E-4</v>
          </cell>
        </row>
        <row r="162">
          <cell r="H162">
            <v>164</v>
          </cell>
          <cell r="I162">
            <v>2.5907538741429102E-4</v>
          </cell>
        </row>
        <row r="163">
          <cell r="H163">
            <v>164</v>
          </cell>
          <cell r="I163">
            <v>2.5907538741429102E-4</v>
          </cell>
        </row>
        <row r="164">
          <cell r="H164">
            <v>165</v>
          </cell>
          <cell r="I164">
            <v>2.5918437687047697E-4</v>
          </cell>
        </row>
        <row r="165">
          <cell r="H165">
            <v>165</v>
          </cell>
          <cell r="I165">
            <v>2.5918437687047697E-4</v>
          </cell>
        </row>
        <row r="166">
          <cell r="H166">
            <v>166</v>
          </cell>
          <cell r="I166">
            <v>2.5929326330352906E-4</v>
          </cell>
        </row>
        <row r="167">
          <cell r="H167">
            <v>168</v>
          </cell>
          <cell r="I167">
            <v>2.5951072642697111E-4</v>
          </cell>
        </row>
        <row r="168">
          <cell r="H168">
            <v>168</v>
          </cell>
          <cell r="I168">
            <v>2.5951072642697111E-4</v>
          </cell>
        </row>
        <row r="169">
          <cell r="H169">
            <v>169</v>
          </cell>
          <cell r="I169">
            <v>2.5961930278099884E-4</v>
          </cell>
        </row>
        <row r="170">
          <cell r="H170">
            <v>170</v>
          </cell>
          <cell r="I170">
            <v>2.5972777543916933E-4</v>
          </cell>
        </row>
        <row r="171">
          <cell r="H171">
            <v>170</v>
          </cell>
          <cell r="I171">
            <v>2.5972777543916933E-4</v>
          </cell>
        </row>
        <row r="172">
          <cell r="H172">
            <v>170</v>
          </cell>
          <cell r="I172">
            <v>2.5972777543916933E-4</v>
          </cell>
        </row>
        <row r="173">
          <cell r="H173">
            <v>173</v>
          </cell>
          <cell r="I173">
            <v>2.6005256955997214E-4</v>
          </cell>
        </row>
        <row r="174">
          <cell r="H174">
            <v>174</v>
          </cell>
          <cell r="I174">
            <v>2.6016062575669451E-4</v>
          </cell>
        </row>
        <row r="175">
          <cell r="H175">
            <v>175</v>
          </cell>
          <cell r="I175">
            <v>2.6026857741909748E-4</v>
          </cell>
        </row>
        <row r="176">
          <cell r="H176">
            <v>176</v>
          </cell>
          <cell r="I176">
            <v>2.6037642437981849E-4</v>
          </cell>
        </row>
        <row r="177">
          <cell r="H177">
            <v>180</v>
          </cell>
          <cell r="I177">
            <v>2.6080676186252764E-4</v>
          </cell>
        </row>
        <row r="178">
          <cell r="H178">
            <v>180</v>
          </cell>
          <cell r="I178">
            <v>2.6080676186252764E-4</v>
          </cell>
        </row>
        <row r="179">
          <cell r="H179">
            <v>180</v>
          </cell>
          <cell r="I179">
            <v>2.6080676186252764E-4</v>
          </cell>
        </row>
        <row r="180">
          <cell r="H180">
            <v>180</v>
          </cell>
          <cell r="I180">
            <v>2.6080676186252764E-4</v>
          </cell>
        </row>
        <row r="181">
          <cell r="H181">
            <v>181</v>
          </cell>
          <cell r="I181">
            <v>2.6091408280830145E-4</v>
          </cell>
        </row>
        <row r="182">
          <cell r="H182">
            <v>183</v>
          </cell>
          <cell r="I182">
            <v>2.6112840742273927E-4</v>
          </cell>
        </row>
        <row r="183">
          <cell r="H183">
            <v>186</v>
          </cell>
          <cell r="I183">
            <v>2.6144909865468519E-4</v>
          </cell>
        </row>
        <row r="184">
          <cell r="H184">
            <v>186</v>
          </cell>
          <cell r="I184">
            <v>2.6144909865468519E-4</v>
          </cell>
        </row>
        <row r="185">
          <cell r="H185">
            <v>186</v>
          </cell>
          <cell r="I185">
            <v>2.6144909865468519E-4</v>
          </cell>
        </row>
        <row r="186">
          <cell r="H186">
            <v>186</v>
          </cell>
          <cell r="I186">
            <v>2.6144909865468519E-4</v>
          </cell>
        </row>
        <row r="187">
          <cell r="H187">
            <v>186</v>
          </cell>
          <cell r="I187">
            <v>2.6144909865468519E-4</v>
          </cell>
        </row>
        <row r="188">
          <cell r="H188">
            <v>187</v>
          </cell>
          <cell r="I188">
            <v>2.6155578288303012E-4</v>
          </cell>
        </row>
        <row r="189">
          <cell r="H189">
            <v>189</v>
          </cell>
          <cell r="I189">
            <v>2.6176883107007751E-4</v>
          </cell>
        </row>
        <row r="190">
          <cell r="H190">
            <v>189</v>
          </cell>
          <cell r="I190">
            <v>2.6176883107007751E-4</v>
          </cell>
        </row>
        <row r="191">
          <cell r="H191">
            <v>190</v>
          </cell>
          <cell r="I191">
            <v>2.6187519469712415E-4</v>
          </cell>
        </row>
        <row r="192">
          <cell r="H192">
            <v>190</v>
          </cell>
          <cell r="I192">
            <v>2.6187519469712415E-4</v>
          </cell>
        </row>
        <row r="193">
          <cell r="H193">
            <v>191</v>
          </cell>
          <cell r="I193">
            <v>2.6198145112561034E-4</v>
          </cell>
        </row>
        <row r="194">
          <cell r="H194">
            <v>191</v>
          </cell>
          <cell r="I194">
            <v>2.6198145112561034E-4</v>
          </cell>
        </row>
        <row r="195">
          <cell r="H195">
            <v>192</v>
          </cell>
          <cell r="I195">
            <v>2.6208760019000071E-4</v>
          </cell>
        </row>
        <row r="196">
          <cell r="H196">
            <v>192</v>
          </cell>
          <cell r="I196">
            <v>2.6208760019000071E-4</v>
          </cell>
        </row>
        <row r="197">
          <cell r="H197">
            <v>194</v>
          </cell>
          <cell r="I197">
            <v>2.6229957556494311E-4</v>
          </cell>
        </row>
        <row r="198">
          <cell r="H198">
            <v>194</v>
          </cell>
          <cell r="I198">
            <v>2.6229957556494311E-4</v>
          </cell>
        </row>
        <row r="199">
          <cell r="H199">
            <v>194</v>
          </cell>
          <cell r="I199">
            <v>2.6229957556494311E-4</v>
          </cell>
        </row>
        <row r="200">
          <cell r="H200">
            <v>195</v>
          </cell>
          <cell r="I200">
            <v>2.6240540154501561E-4</v>
          </cell>
        </row>
        <row r="201">
          <cell r="H201">
            <v>195</v>
          </cell>
          <cell r="I201">
            <v>2.6240540154501561E-4</v>
          </cell>
        </row>
        <row r="202">
          <cell r="H202">
            <v>196</v>
          </cell>
          <cell r="I202">
            <v>2.6251111950003432E-4</v>
          </cell>
        </row>
        <row r="203">
          <cell r="H203">
            <v>198</v>
          </cell>
          <cell r="I203">
            <v>2.6272223067526324E-4</v>
          </cell>
        </row>
        <row r="204">
          <cell r="H204">
            <v>198</v>
          </cell>
          <cell r="I204">
            <v>2.6272223067526324E-4</v>
          </cell>
        </row>
        <row r="205">
          <cell r="H205">
            <v>199</v>
          </cell>
          <cell r="I205">
            <v>2.6282762356595059E-4</v>
          </cell>
        </row>
        <row r="206">
          <cell r="H206">
            <v>199</v>
          </cell>
          <cell r="I206">
            <v>2.6282762356595059E-4</v>
          </cell>
        </row>
        <row r="207">
          <cell r="H207">
            <v>201</v>
          </cell>
          <cell r="I207">
            <v>2.6303808313056905E-4</v>
          </cell>
        </row>
        <row r="208">
          <cell r="H208">
            <v>202</v>
          </cell>
          <cell r="I208">
            <v>2.6314314947570343E-4</v>
          </cell>
        </row>
        <row r="209">
          <cell r="H209">
            <v>202</v>
          </cell>
          <cell r="I209">
            <v>2.6314314947570343E-4</v>
          </cell>
        </row>
        <row r="210">
          <cell r="H210">
            <v>203</v>
          </cell>
          <cell r="I210">
            <v>2.6324810664372678E-4</v>
          </cell>
        </row>
        <row r="211">
          <cell r="H211">
            <v>205</v>
          </cell>
          <cell r="I211">
            <v>2.6345769279219171E-4</v>
          </cell>
        </row>
        <row r="212">
          <cell r="H212">
            <v>206</v>
          </cell>
          <cell r="I212">
            <v>2.6356232144481706E-4</v>
          </cell>
        </row>
        <row r="213">
          <cell r="H213">
            <v>209</v>
          </cell>
          <cell r="I213">
            <v>2.638755477519664E-4</v>
          </cell>
        </row>
        <row r="214">
          <cell r="H214">
            <v>211</v>
          </cell>
          <cell r="I214">
            <v>2.6408381394670395E-4</v>
          </cell>
        </row>
        <row r="215">
          <cell r="H215">
            <v>211</v>
          </cell>
          <cell r="I215">
            <v>2.6408381394670395E-4</v>
          </cell>
        </row>
        <row r="216">
          <cell r="H216">
            <v>214</v>
          </cell>
          <cell r="I216">
            <v>2.643953829605694E-4</v>
          </cell>
        </row>
        <row r="217">
          <cell r="H217">
            <v>218</v>
          </cell>
          <cell r="I217">
            <v>2.6480925162291274E-4</v>
          </cell>
        </row>
        <row r="218">
          <cell r="H218">
            <v>219</v>
          </cell>
          <cell r="I218">
            <v>2.6491243972516331E-4</v>
          </cell>
        </row>
        <row r="219">
          <cell r="H219">
            <v>220</v>
          </cell>
          <cell r="I219">
            <v>2.650155158777374E-4</v>
          </cell>
        </row>
        <row r="220">
          <cell r="H220">
            <v>220</v>
          </cell>
          <cell r="I220">
            <v>2.650155158777374E-4</v>
          </cell>
        </row>
        <row r="221">
          <cell r="H221">
            <v>221</v>
          </cell>
          <cell r="I221">
            <v>2.6511847991869035E-4</v>
          </cell>
        </row>
        <row r="222">
          <cell r="H222">
            <v>222</v>
          </cell>
          <cell r="I222">
            <v>2.6522133168620763E-4</v>
          </cell>
        </row>
        <row r="223">
          <cell r="H223">
            <v>222</v>
          </cell>
          <cell r="I223">
            <v>2.6522133168620763E-4</v>
          </cell>
        </row>
        <row r="224">
          <cell r="H224">
            <v>223</v>
          </cell>
          <cell r="I224">
            <v>2.653240710186056E-4</v>
          </cell>
        </row>
        <row r="225">
          <cell r="H225">
            <v>226</v>
          </cell>
          <cell r="I225">
            <v>2.6563161279021268E-4</v>
          </cell>
        </row>
        <row r="226">
          <cell r="H226">
            <v>227</v>
          </cell>
          <cell r="I226">
            <v>2.6573390076792166E-4</v>
          </cell>
        </row>
        <row r="227">
          <cell r="H227">
            <v>234</v>
          </cell>
          <cell r="I227">
            <v>2.664467368475283E-4</v>
          </cell>
        </row>
        <row r="228">
          <cell r="H228">
            <v>235</v>
          </cell>
          <cell r="I228">
            <v>2.6654811439526976E-4</v>
          </cell>
        </row>
        <row r="229">
          <cell r="H229">
            <v>236</v>
          </cell>
          <cell r="I229">
            <v>2.6664937741807866E-4</v>
          </cell>
        </row>
        <row r="230">
          <cell r="H230">
            <v>237</v>
          </cell>
          <cell r="I230">
            <v>2.6675052575614376E-4</v>
          </cell>
        </row>
        <row r="231">
          <cell r="H231">
            <v>238</v>
          </cell>
          <cell r="I231">
            <v>2.6685155924979082E-4</v>
          </cell>
        </row>
        <row r="232">
          <cell r="H232">
            <v>238</v>
          </cell>
          <cell r="I232">
            <v>2.6685155924979082E-4</v>
          </cell>
        </row>
        <row r="233">
          <cell r="H233">
            <v>239</v>
          </cell>
          <cell r="I233">
            <v>2.6695247773948278E-4</v>
          </cell>
        </row>
        <row r="234">
          <cell r="H234">
            <v>244</v>
          </cell>
          <cell r="I234">
            <v>2.6745533955449015E-4</v>
          </cell>
        </row>
        <row r="235">
          <cell r="H235">
            <v>244</v>
          </cell>
          <cell r="I235">
            <v>2.6745533955449015E-4</v>
          </cell>
        </row>
        <row r="236">
          <cell r="H236">
            <v>246</v>
          </cell>
          <cell r="I236">
            <v>2.6765567368451502E-4</v>
          </cell>
        </row>
        <row r="237">
          <cell r="H237">
            <v>246</v>
          </cell>
          <cell r="I237">
            <v>2.6765567368451502E-4</v>
          </cell>
        </row>
        <row r="238">
          <cell r="H238">
            <v>247</v>
          </cell>
          <cell r="I238">
            <v>2.6775566641585414E-4</v>
          </cell>
        </row>
        <row r="239">
          <cell r="H239">
            <v>247</v>
          </cell>
          <cell r="I239">
            <v>2.6775566641585414E-4</v>
          </cell>
        </row>
        <row r="240">
          <cell r="H240">
            <v>249</v>
          </cell>
          <cell r="I240">
            <v>2.6795530241977532E-4</v>
          </cell>
        </row>
        <row r="241">
          <cell r="H241">
            <v>249</v>
          </cell>
          <cell r="I241">
            <v>2.6795530241977532E-4</v>
          </cell>
        </row>
        <row r="242">
          <cell r="H242">
            <v>250</v>
          </cell>
          <cell r="I242">
            <v>2.6805494537621784E-4</v>
          </cell>
        </row>
        <row r="243">
          <cell r="H243">
            <v>253</v>
          </cell>
          <cell r="I243">
            <v>2.683531721696256E-4</v>
          </cell>
        </row>
        <row r="244">
          <cell r="H244">
            <v>254</v>
          </cell>
          <cell r="I244">
            <v>2.6845234655022019E-4</v>
          </cell>
        </row>
        <row r="245">
          <cell r="H245">
            <v>261</v>
          </cell>
          <cell r="I245">
            <v>2.6914326737397762E-4</v>
          </cell>
        </row>
        <row r="246">
          <cell r="H246">
            <v>264</v>
          </cell>
          <cell r="I246">
            <v>2.6943759991220382E-4</v>
          </cell>
        </row>
        <row r="247">
          <cell r="H247">
            <v>268</v>
          </cell>
          <cell r="I247">
            <v>2.6982837513890578E-4</v>
          </cell>
        </row>
        <row r="248">
          <cell r="H248">
            <v>269</v>
          </cell>
          <cell r="I248">
            <v>2.6992577002347962E-4</v>
          </cell>
        </row>
        <row r="249">
          <cell r="H249">
            <v>270</v>
          </cell>
          <cell r="I249">
            <v>2.7002304502884099E-4</v>
          </cell>
        </row>
        <row r="250">
          <cell r="H250">
            <v>272</v>
          </cell>
          <cell r="I250">
            <v>2.7021723478238554E-4</v>
          </cell>
        </row>
        <row r="251">
          <cell r="H251">
            <v>275</v>
          </cell>
          <cell r="I251">
            <v>2.7050761645045298E-4</v>
          </cell>
        </row>
        <row r="252">
          <cell r="H252">
            <v>280</v>
          </cell>
          <cell r="I252">
            <v>2.7098916771780673E-4</v>
          </cell>
        </row>
        <row r="253">
          <cell r="H253">
            <v>282</v>
          </cell>
          <cell r="I253">
            <v>2.7118093827465289E-4</v>
          </cell>
        </row>
        <row r="254">
          <cell r="H254">
            <v>288</v>
          </cell>
          <cell r="I254">
            <v>2.7175331990590148E-4</v>
          </cell>
        </row>
        <row r="255">
          <cell r="H255">
            <v>295</v>
          </cell>
          <cell r="I255">
            <v>2.7241550895256811E-4</v>
          </cell>
        </row>
        <row r="256">
          <cell r="H256">
            <v>296</v>
          </cell>
          <cell r="I256">
            <v>2.7250961316933756E-4</v>
          </cell>
        </row>
        <row r="257">
          <cell r="H257">
            <v>297</v>
          </cell>
          <cell r="I257">
            <v>2.7260359337817353E-4</v>
          </cell>
        </row>
        <row r="258">
          <cell r="H258">
            <v>299</v>
          </cell>
          <cell r="I258">
            <v>2.7279118116939588E-4</v>
          </cell>
        </row>
        <row r="259">
          <cell r="H259">
            <v>300</v>
          </cell>
          <cell r="I259">
            <v>2.7288478845086307E-4</v>
          </cell>
        </row>
        <row r="260">
          <cell r="H260">
            <v>303</v>
          </cell>
          <cell r="I260">
            <v>2.7316486203659158E-4</v>
          </cell>
        </row>
        <row r="261">
          <cell r="H261">
            <v>307</v>
          </cell>
          <cell r="I261">
            <v>2.7353654195607502E-4</v>
          </cell>
        </row>
        <row r="262">
          <cell r="H262">
            <v>316</v>
          </cell>
          <cell r="I262">
            <v>2.7436545638154171E-4</v>
          </cell>
        </row>
        <row r="263">
          <cell r="H263">
            <v>329</v>
          </cell>
          <cell r="I263">
            <v>2.7554458968932218E-4</v>
          </cell>
        </row>
        <row r="264">
          <cell r="H264">
            <v>330</v>
          </cell>
          <cell r="I264">
            <v>2.7563439407983416E-4</v>
          </cell>
        </row>
        <row r="265">
          <cell r="H265">
            <v>331</v>
          </cell>
          <cell r="I265">
            <v>2.7572406943176858E-4</v>
          </cell>
        </row>
        <row r="266">
          <cell r="H266">
            <v>336</v>
          </cell>
          <cell r="I266">
            <v>2.7617050554487919E-4</v>
          </cell>
        </row>
        <row r="267">
          <cell r="H267">
            <v>337</v>
          </cell>
          <cell r="I267">
            <v>2.7625940362707436E-4</v>
          </cell>
        </row>
        <row r="268">
          <cell r="H268">
            <v>340</v>
          </cell>
          <cell r="I268">
            <v>2.7652531700075715E-4</v>
          </cell>
        </row>
        <row r="269">
          <cell r="H269">
            <v>361</v>
          </cell>
          <cell r="I269">
            <v>2.7835361437291854E-4</v>
          </cell>
        </row>
        <row r="270">
          <cell r="H270">
            <v>363</v>
          </cell>
          <cell r="I270">
            <v>2.7852468905134261E-4</v>
          </cell>
        </row>
        <row r="271">
          <cell r="H271">
            <v>366</v>
          </cell>
          <cell r="I271">
            <v>2.7878029776242318E-4</v>
          </cell>
        </row>
        <row r="272">
          <cell r="H272">
            <v>369</v>
          </cell>
          <cell r="I272">
            <v>2.790346991757647E-4</v>
          </cell>
        </row>
        <row r="273">
          <cell r="H273">
            <v>374</v>
          </cell>
          <cell r="I273">
            <v>2.7945600851791595E-4</v>
          </cell>
        </row>
        <row r="274">
          <cell r="H274">
            <v>375</v>
          </cell>
          <cell r="I274">
            <v>2.7953986519629371E-4</v>
          </cell>
        </row>
        <row r="275">
          <cell r="H275">
            <v>381</v>
          </cell>
          <cell r="I275">
            <v>2.800401574414594E-4</v>
          </cell>
        </row>
        <row r="276">
          <cell r="H276">
            <v>393</v>
          </cell>
          <cell r="I276">
            <v>2.810260031680642E-4</v>
          </cell>
        </row>
        <row r="277">
          <cell r="H277">
            <v>397</v>
          </cell>
          <cell r="I277">
            <v>2.8135021979307662E-4</v>
          </cell>
        </row>
        <row r="278">
          <cell r="H278">
            <v>409</v>
          </cell>
          <cell r="I278">
            <v>2.8230955476184319E-4</v>
          </cell>
        </row>
        <row r="279">
          <cell r="H279">
            <v>411</v>
          </cell>
          <cell r="I279">
            <v>2.8246749113119442E-4</v>
          </cell>
        </row>
        <row r="280">
          <cell r="H280">
            <v>419</v>
          </cell>
          <cell r="I280">
            <v>2.8309361905569516E-4</v>
          </cell>
        </row>
        <row r="281">
          <cell r="H281">
            <v>432</v>
          </cell>
          <cell r="I281">
            <v>2.8409177282847948E-4</v>
          </cell>
        </row>
        <row r="282">
          <cell r="H282">
            <v>454</v>
          </cell>
          <cell r="I282">
            <v>2.8572581402850098E-4</v>
          </cell>
        </row>
        <row r="283">
          <cell r="H283">
            <v>460</v>
          </cell>
          <cell r="I283">
            <v>2.8615928912124943E-4</v>
          </cell>
        </row>
        <row r="284">
          <cell r="H284">
            <v>470</v>
          </cell>
          <cell r="I284">
            <v>2.8687003265497844E-4</v>
          </cell>
        </row>
        <row r="285">
          <cell r="H285">
            <v>484</v>
          </cell>
          <cell r="I285">
            <v>2.8784027463524763E-4</v>
          </cell>
        </row>
        <row r="286">
          <cell r="H286">
            <v>498</v>
          </cell>
          <cell r="I286">
            <v>2.8878129871425504E-4</v>
          </cell>
        </row>
        <row r="287">
          <cell r="H287">
            <v>524</v>
          </cell>
          <cell r="I287">
            <v>2.9045035513734633E-4</v>
          </cell>
        </row>
        <row r="288">
          <cell r="H288">
            <v>533</v>
          </cell>
          <cell r="I288">
            <v>2.9100403382484774E-4</v>
          </cell>
        </row>
        <row r="289">
          <cell r="H289">
            <v>536</v>
          </cell>
          <cell r="I289">
            <v>2.9118581849747884E-4</v>
          </cell>
        </row>
        <row r="290">
          <cell r="H290">
            <v>546</v>
          </cell>
          <cell r="I290">
            <v>2.9178169850160515E-4</v>
          </cell>
        </row>
        <row r="291">
          <cell r="H291">
            <v>554</v>
          </cell>
          <cell r="I291">
            <v>2.9224719893870116E-4</v>
          </cell>
        </row>
        <row r="292">
          <cell r="H292">
            <v>555</v>
          </cell>
          <cell r="I292">
            <v>2.92304683463941E-4</v>
          </cell>
        </row>
        <row r="293">
          <cell r="H293">
            <v>589</v>
          </cell>
          <cell r="I293">
            <v>2.9416538974821042E-4</v>
          </cell>
        </row>
        <row r="294">
          <cell r="H294">
            <v>645</v>
          </cell>
          <cell r="I294">
            <v>2.9682616144915866E-4</v>
          </cell>
        </row>
        <row r="295">
          <cell r="H295">
            <v>659</v>
          </cell>
          <cell r="I295">
            <v>2.9741142269055452E-4</v>
          </cell>
        </row>
        <row r="296">
          <cell r="H296">
            <v>676</v>
          </cell>
          <cell r="I296">
            <v>2.9807854932136879E-4</v>
          </cell>
        </row>
        <row r="297">
          <cell r="H297">
            <v>723</v>
          </cell>
          <cell r="I297">
            <v>2.9967187092110081E-4</v>
          </cell>
        </row>
        <row r="298">
          <cell r="H298">
            <v>762</v>
          </cell>
          <cell r="I298">
            <v>3.0071077343769913E-4</v>
          </cell>
        </row>
        <row r="299">
          <cell r="H299">
            <v>768</v>
          </cell>
          <cell r="I299">
            <v>3.0084760424372426E-4</v>
          </cell>
        </row>
        <row r="300">
          <cell r="H300">
            <v>820</v>
          </cell>
          <cell r="I300">
            <v>3.0177468675902052E-4</v>
          </cell>
        </row>
        <row r="301">
          <cell r="H301">
            <v>890</v>
          </cell>
          <cell r="I301">
            <v>3.0228519654335869E-4</v>
          </cell>
        </row>
        <row r="302">
          <cell r="H302">
            <v>903</v>
          </cell>
          <cell r="I302">
            <v>3.022864514832216E-4</v>
          </cell>
        </row>
        <row r="303">
          <cell r="H303">
            <v>909</v>
          </cell>
          <cell r="I303">
            <v>3.0227713802290668E-4</v>
          </cell>
        </row>
        <row r="304">
          <cell r="H304">
            <v>943</v>
          </cell>
          <cell r="I304">
            <v>3.0210639497383197E-4</v>
          </cell>
        </row>
        <row r="305">
          <cell r="H305">
            <v>980</v>
          </cell>
          <cell r="I305">
            <v>3.0169308913481077E-4</v>
          </cell>
        </row>
        <row r="306">
          <cell r="H306">
            <v>1022</v>
          </cell>
          <cell r="I306">
            <v>3.0093783156709197E-4</v>
          </cell>
        </row>
        <row r="307">
          <cell r="H307">
            <v>1052</v>
          </cell>
          <cell r="I307">
            <v>3.0021330484581859E-4</v>
          </cell>
        </row>
        <row r="308">
          <cell r="H308">
            <v>1071</v>
          </cell>
          <cell r="I308">
            <v>2.9967523632405056E-4</v>
          </cell>
        </row>
        <row r="309">
          <cell r="H309">
            <v>1071</v>
          </cell>
          <cell r="I309">
            <v>2.9967523632405056E-4</v>
          </cell>
        </row>
        <row r="310">
          <cell r="H310">
            <v>1073</v>
          </cell>
          <cell r="I310">
            <v>2.9961504113071091E-4</v>
          </cell>
        </row>
        <row r="311">
          <cell r="H311">
            <v>1095</v>
          </cell>
          <cell r="I311">
            <v>2.9890838077394511E-4</v>
          </cell>
        </row>
        <row r="312">
          <cell r="H312">
            <v>1101</v>
          </cell>
          <cell r="I312">
            <v>2.9870153832317256E-4</v>
          </cell>
        </row>
        <row r="313">
          <cell r="H313">
            <v>1113</v>
          </cell>
          <cell r="I313">
            <v>2.9826978694832713E-4</v>
          </cell>
        </row>
        <row r="314">
          <cell r="H314">
            <v>1137</v>
          </cell>
          <cell r="I314">
            <v>2.9733439754799963E-4</v>
          </cell>
        </row>
        <row r="315">
          <cell r="H315">
            <v>1140</v>
          </cell>
          <cell r="I315">
            <v>2.972107691632683E-4</v>
          </cell>
        </row>
        <row r="316">
          <cell r="H316">
            <v>1152</v>
          </cell>
          <cell r="I316">
            <v>2.967014374223109E-4</v>
          </cell>
        </row>
        <row r="317">
          <cell r="H317">
            <v>1170</v>
          </cell>
          <cell r="I317">
            <v>2.958932027880924E-4</v>
          </cell>
        </row>
        <row r="318">
          <cell r="H318">
            <v>1249</v>
          </cell>
          <cell r="I318">
            <v>2.9172943700307556E-4</v>
          </cell>
        </row>
        <row r="319">
          <cell r="H319">
            <v>1267</v>
          </cell>
          <cell r="I319">
            <v>2.9064323995443972E-4</v>
          </cell>
        </row>
        <row r="320">
          <cell r="H320">
            <v>1345</v>
          </cell>
          <cell r="I320">
            <v>2.8536883199309647E-4</v>
          </cell>
        </row>
        <row r="321">
          <cell r="H321">
            <v>1385</v>
          </cell>
          <cell r="I321">
            <v>2.8231844660192389E-4</v>
          </cell>
        </row>
        <row r="322">
          <cell r="H322">
            <v>1396</v>
          </cell>
          <cell r="I322">
            <v>2.8143999239363263E-4</v>
          </cell>
        </row>
        <row r="323">
          <cell r="H323">
            <v>1396</v>
          </cell>
          <cell r="I323">
            <v>2.8143999239363263E-4</v>
          </cell>
        </row>
        <row r="324">
          <cell r="H324">
            <v>1425</v>
          </cell>
          <cell r="I324">
            <v>2.7904420826538296E-4</v>
          </cell>
        </row>
        <row r="325">
          <cell r="H325">
            <v>1442</v>
          </cell>
          <cell r="I325">
            <v>2.7758695272056837E-4</v>
          </cell>
        </row>
        <row r="326">
          <cell r="H326">
            <v>1518</v>
          </cell>
          <cell r="I326">
            <v>2.7061501504712374E-4</v>
          </cell>
        </row>
        <row r="327">
          <cell r="H327">
            <v>1539</v>
          </cell>
          <cell r="I327">
            <v>2.6856253123288371E-4</v>
          </cell>
        </row>
        <row r="328">
          <cell r="H328">
            <v>1561</v>
          </cell>
          <cell r="I328">
            <v>2.663566595621578E-4</v>
          </cell>
        </row>
        <row r="329">
          <cell r="H329">
            <v>1572</v>
          </cell>
          <cell r="I329">
            <v>2.6523288645046225E-4</v>
          </cell>
        </row>
        <row r="330">
          <cell r="H330">
            <v>1600</v>
          </cell>
          <cell r="I330">
            <v>2.623114770778071E-4</v>
          </cell>
        </row>
        <row r="331">
          <cell r="H331">
            <v>1604</v>
          </cell>
          <cell r="I331">
            <v>2.6188714456464322E-4</v>
          </cell>
        </row>
        <row r="332">
          <cell r="H332">
            <v>1605</v>
          </cell>
          <cell r="I332">
            <v>2.6178079297975828E-4</v>
          </cell>
        </row>
        <row r="333">
          <cell r="H333">
            <v>1606</v>
          </cell>
          <cell r="I333">
            <v>2.6167433434333827E-4</v>
          </cell>
        </row>
        <row r="334">
          <cell r="H334">
            <v>1613</v>
          </cell>
          <cell r="I334">
            <v>2.6092614038359979E-4</v>
          </cell>
        </row>
        <row r="335">
          <cell r="H335">
            <v>1621</v>
          </cell>
          <cell r="I335">
            <v>2.6006472160212615E-4</v>
          </cell>
        </row>
        <row r="336">
          <cell r="H336">
            <v>1629</v>
          </cell>
          <cell r="I336">
            <v>2.5919662217428611E-4</v>
          </cell>
        </row>
        <row r="337">
          <cell r="H337">
            <v>1684</v>
          </cell>
          <cell r="I337">
            <v>2.5305452756766897E-4</v>
          </cell>
        </row>
        <row r="338">
          <cell r="H338">
            <v>1690</v>
          </cell>
          <cell r="I338">
            <v>2.5236683107154667E-4</v>
          </cell>
        </row>
        <row r="339">
          <cell r="H339">
            <v>1697</v>
          </cell>
          <cell r="I339">
            <v>2.5156030836872293E-4</v>
          </cell>
        </row>
        <row r="340">
          <cell r="H340">
            <v>1703</v>
          </cell>
          <cell r="I340">
            <v>2.508654375847085E-4</v>
          </cell>
        </row>
        <row r="341">
          <cell r="H341">
            <v>1713</v>
          </cell>
          <cell r="I341">
            <v>2.4970011282397211E-4</v>
          </cell>
        </row>
        <row r="342">
          <cell r="H342">
            <v>1773</v>
          </cell>
          <cell r="I342">
            <v>2.4252836829171233E-4</v>
          </cell>
        </row>
        <row r="343">
          <cell r="H343">
            <v>1782</v>
          </cell>
          <cell r="I343">
            <v>2.4142747511051631E-4</v>
          </cell>
        </row>
        <row r="344">
          <cell r="H344">
            <v>1784</v>
          </cell>
          <cell r="I344">
            <v>2.4118198838722044E-4</v>
          </cell>
        </row>
        <row r="345">
          <cell r="H345">
            <v>1785</v>
          </cell>
          <cell r="I345">
            <v>2.4105913104021344E-4</v>
          </cell>
        </row>
        <row r="346">
          <cell r="H346">
            <v>1815</v>
          </cell>
          <cell r="I346">
            <v>2.3733899574031306E-4</v>
          </cell>
        </row>
        <row r="347">
          <cell r="H347">
            <v>1821</v>
          </cell>
          <cell r="I347">
            <v>2.3658721570617378E-4</v>
          </cell>
        </row>
        <row r="348">
          <cell r="H348">
            <v>1884</v>
          </cell>
          <cell r="I348">
            <v>2.28550473313326E-4</v>
          </cell>
        </row>
        <row r="349">
          <cell r="H349">
            <v>1894</v>
          </cell>
          <cell r="I349">
            <v>2.2725251988345399E-4</v>
          </cell>
        </row>
        <row r="350">
          <cell r="H350">
            <v>1917</v>
          </cell>
          <cell r="I350">
            <v>2.2424626535065651E-4</v>
          </cell>
        </row>
        <row r="351">
          <cell r="H351">
            <v>1965</v>
          </cell>
          <cell r="I351">
            <v>2.1788655696101982E-4</v>
          </cell>
        </row>
        <row r="352">
          <cell r="H352">
            <v>1989</v>
          </cell>
          <cell r="I352">
            <v>2.1466814624429795E-4</v>
          </cell>
        </row>
        <row r="353">
          <cell r="H353">
            <v>1991</v>
          </cell>
          <cell r="I353">
            <v>2.1439890042105711E-4</v>
          </cell>
        </row>
        <row r="354">
          <cell r="H354">
            <v>2013</v>
          </cell>
          <cell r="I354">
            <v>2.114273419037361E-4</v>
          </cell>
        </row>
        <row r="355">
          <cell r="H355">
            <v>2038</v>
          </cell>
          <cell r="I355">
            <v>2.0803034888200968E-4</v>
          </cell>
        </row>
        <row r="356">
          <cell r="H356">
            <v>2053</v>
          </cell>
          <cell r="I356">
            <v>2.05982924946402E-4</v>
          </cell>
        </row>
        <row r="357">
          <cell r="H357">
            <v>2080</v>
          </cell>
          <cell r="I357">
            <v>2.0228234570467401E-4</v>
          </cell>
        </row>
        <row r="358">
          <cell r="H358">
            <v>2105</v>
          </cell>
          <cell r="I358">
            <v>1.9884096701709979E-4</v>
          </cell>
        </row>
        <row r="359">
          <cell r="H359">
            <v>2106</v>
          </cell>
          <cell r="I359">
            <v>1.987030532217065E-4</v>
          </cell>
        </row>
        <row r="360">
          <cell r="H360">
            <v>2107</v>
          </cell>
          <cell r="I360">
            <v>1.9856512107535308E-4</v>
          </cell>
        </row>
        <row r="361">
          <cell r="H361">
            <v>2120</v>
          </cell>
          <cell r="I361">
            <v>1.9677041095238562E-4</v>
          </cell>
        </row>
        <row r="362">
          <cell r="H362">
            <v>2144</v>
          </cell>
          <cell r="I362">
            <v>1.9345028696937921E-4</v>
          </cell>
        </row>
        <row r="363">
          <cell r="H363">
            <v>2188</v>
          </cell>
          <cell r="I363">
            <v>1.8734722164666487E-4</v>
          </cell>
        </row>
        <row r="364">
          <cell r="H364">
            <v>2218</v>
          </cell>
          <cell r="I364">
            <v>1.8318002851204715E-4</v>
          </cell>
        </row>
        <row r="365">
          <cell r="H365">
            <v>2220</v>
          </cell>
          <cell r="I365">
            <v>1.8290217392870456E-4</v>
          </cell>
        </row>
        <row r="366">
          <cell r="H366">
            <v>2230</v>
          </cell>
          <cell r="I366">
            <v>1.8151295709290132E-4</v>
          </cell>
        </row>
        <row r="367">
          <cell r="H367">
            <v>2237</v>
          </cell>
          <cell r="I367">
            <v>1.8054062060194557E-4</v>
          </cell>
        </row>
        <row r="368">
          <cell r="H368">
            <v>2266</v>
          </cell>
          <cell r="I368">
            <v>1.7651463647670675E-4</v>
          </cell>
        </row>
        <row r="369">
          <cell r="H369">
            <v>2283</v>
          </cell>
          <cell r="I369">
            <v>1.7415734449014269E-4</v>
          </cell>
        </row>
        <row r="370">
          <cell r="H370">
            <v>2293</v>
          </cell>
          <cell r="I370">
            <v>1.7277204265757126E-4</v>
          </cell>
        </row>
        <row r="371">
          <cell r="H371">
            <v>2331</v>
          </cell>
          <cell r="I371">
            <v>1.6751990600516172E-4</v>
          </cell>
        </row>
        <row r="372">
          <cell r="H372">
            <v>2346</v>
          </cell>
          <cell r="I372">
            <v>1.6545315319198316E-4</v>
          </cell>
        </row>
        <row r="373">
          <cell r="H373">
            <v>2409</v>
          </cell>
          <cell r="I373">
            <v>1.5682620391574748E-4</v>
          </cell>
        </row>
        <row r="374">
          <cell r="H374">
            <v>2431</v>
          </cell>
          <cell r="I374">
            <v>1.5383820311494535E-4</v>
          </cell>
        </row>
        <row r="375">
          <cell r="H375">
            <v>2436</v>
          </cell>
          <cell r="I375">
            <v>1.5316115506398519E-4</v>
          </cell>
        </row>
        <row r="376">
          <cell r="H376">
            <v>2441</v>
          </cell>
          <cell r="I376">
            <v>1.5248489797922105E-4</v>
          </cell>
        </row>
        <row r="377">
          <cell r="H377">
            <v>2443</v>
          </cell>
          <cell r="I377">
            <v>1.5221462017611014E-4</v>
          </cell>
        </row>
        <row r="378">
          <cell r="H378">
            <v>2443</v>
          </cell>
          <cell r="I378">
            <v>1.5221462017611014E-4</v>
          </cell>
        </row>
        <row r="379">
          <cell r="H379">
            <v>2468</v>
          </cell>
          <cell r="I379">
            <v>1.488474494825674E-4</v>
          </cell>
        </row>
        <row r="380">
          <cell r="H380">
            <v>2475</v>
          </cell>
          <cell r="I380">
            <v>1.4790854955341971E-4</v>
          </cell>
        </row>
        <row r="381">
          <cell r="H381">
            <v>2506</v>
          </cell>
          <cell r="I381">
            <v>1.4377261398741469E-4</v>
          </cell>
        </row>
        <row r="382">
          <cell r="H382">
            <v>2526</v>
          </cell>
          <cell r="I382">
            <v>1.4112452005157977E-4</v>
          </cell>
        </row>
        <row r="383">
          <cell r="H383">
            <v>2528</v>
          </cell>
          <cell r="I383">
            <v>1.4086062892885372E-4</v>
          </cell>
        </row>
        <row r="384">
          <cell r="H384">
            <v>2551</v>
          </cell>
          <cell r="I384">
            <v>1.378383623300852E-4</v>
          </cell>
        </row>
        <row r="385">
          <cell r="H385">
            <v>2673</v>
          </cell>
          <cell r="I385">
            <v>1.2223630010214221E-4</v>
          </cell>
        </row>
        <row r="386">
          <cell r="H386">
            <v>2693</v>
          </cell>
          <cell r="I386">
            <v>1.1975500527096339E-4</v>
          </cell>
        </row>
        <row r="387">
          <cell r="H387">
            <v>2725</v>
          </cell>
          <cell r="I387">
            <v>1.1583392688755109E-4</v>
          </cell>
        </row>
        <row r="388">
          <cell r="H388">
            <v>2739</v>
          </cell>
          <cell r="I388">
            <v>1.1413797412940309E-4</v>
          </cell>
        </row>
        <row r="389">
          <cell r="H389">
            <v>2756</v>
          </cell>
          <cell r="I389">
            <v>1.1209499021698241E-4</v>
          </cell>
        </row>
        <row r="390">
          <cell r="H390">
            <v>2768</v>
          </cell>
          <cell r="I390">
            <v>1.1066388330811637E-4</v>
          </cell>
        </row>
        <row r="391">
          <cell r="H391">
            <v>2857</v>
          </cell>
          <cell r="I391">
            <v>1.0034552140581889E-4</v>
          </cell>
        </row>
        <row r="392">
          <cell r="H392">
            <v>2875</v>
          </cell>
          <cell r="I392">
            <v>9.832427743317206E-5</v>
          </cell>
        </row>
        <row r="393">
          <cell r="H393">
            <v>2893</v>
          </cell>
          <cell r="I393">
            <v>9.6325826390398153E-5</v>
          </cell>
        </row>
        <row r="394">
          <cell r="H394">
            <v>2985</v>
          </cell>
          <cell r="I394">
            <v>8.6476885254176052E-5</v>
          </cell>
        </row>
        <row r="395">
          <cell r="H395">
            <v>3016</v>
          </cell>
          <cell r="I395">
            <v>8.3299174386778079E-5</v>
          </cell>
        </row>
        <row r="396">
          <cell r="H396">
            <v>3036</v>
          </cell>
          <cell r="I396">
            <v>8.1287474403743675E-5</v>
          </cell>
        </row>
        <row r="397">
          <cell r="H397">
            <v>3059</v>
          </cell>
          <cell r="I397">
            <v>7.9011571488613397E-5</v>
          </cell>
        </row>
        <row r="398">
          <cell r="H398">
            <v>3063</v>
          </cell>
          <cell r="I398">
            <v>7.861988012531406E-5</v>
          </cell>
        </row>
        <row r="399">
          <cell r="H399">
            <v>3116</v>
          </cell>
          <cell r="I399">
            <v>7.3545814369347092E-5</v>
          </cell>
        </row>
        <row r="400">
          <cell r="H400">
            <v>3131</v>
          </cell>
          <cell r="I400">
            <v>7.2149028237724513E-5</v>
          </cell>
        </row>
        <row r="401">
          <cell r="H401">
            <v>3177</v>
          </cell>
          <cell r="I401">
            <v>6.7974035897122944E-5</v>
          </cell>
        </row>
        <row r="402">
          <cell r="H402">
            <v>3205</v>
          </cell>
          <cell r="I402">
            <v>6.551295116594873E-5</v>
          </cell>
        </row>
        <row r="403">
          <cell r="H403">
            <v>3318</v>
          </cell>
          <cell r="I403">
            <v>5.6195966411222091E-5</v>
          </cell>
        </row>
        <row r="404">
          <cell r="H404">
            <v>3376</v>
          </cell>
          <cell r="I404">
            <v>5.1793259353328544E-5</v>
          </cell>
        </row>
        <row r="405">
          <cell r="H405">
            <v>3388</v>
          </cell>
          <cell r="I405">
            <v>5.0914065441487089E-5</v>
          </cell>
        </row>
        <row r="406">
          <cell r="H406">
            <v>3537</v>
          </cell>
          <cell r="I406">
            <v>4.0881163069299888E-5</v>
          </cell>
        </row>
        <row r="407">
          <cell r="H407">
            <v>3594</v>
          </cell>
          <cell r="I407">
            <v>3.7462495092887384E-5</v>
          </cell>
        </row>
        <row r="408">
          <cell r="H408">
            <v>3596</v>
          </cell>
          <cell r="I408">
            <v>3.7346613868581616E-5</v>
          </cell>
        </row>
        <row r="409">
          <cell r="H409">
            <v>3657</v>
          </cell>
          <cell r="I409">
            <v>3.394183690135962E-5</v>
          </cell>
        </row>
        <row r="410">
          <cell r="H410">
            <v>3727</v>
          </cell>
          <cell r="I410">
            <v>3.0335481003057165E-5</v>
          </cell>
        </row>
        <row r="411">
          <cell r="H411">
            <v>3742</v>
          </cell>
          <cell r="I411">
            <v>2.9603162724917882E-5</v>
          </cell>
        </row>
        <row r="412">
          <cell r="H412">
            <v>4006</v>
          </cell>
          <cell r="I412">
            <v>1.8852555274945519E-5</v>
          </cell>
        </row>
        <row r="413">
          <cell r="H413">
            <v>4065</v>
          </cell>
          <cell r="I413">
            <v>1.6951121307336945E-5</v>
          </cell>
        </row>
        <row r="414">
          <cell r="H414">
            <v>4289</v>
          </cell>
          <cell r="I414">
            <v>1.1117284640986407E-5</v>
          </cell>
        </row>
        <row r="415">
          <cell r="H415">
            <v>4498</v>
          </cell>
          <cell r="I415">
            <v>7.307757329366004E-6</v>
          </cell>
        </row>
        <row r="416">
          <cell r="H416">
            <v>4799</v>
          </cell>
          <cell r="I416">
            <v>3.8213894957510125E-6</v>
          </cell>
        </row>
        <row r="417">
          <cell r="H417">
            <v>5168</v>
          </cell>
          <cell r="I417">
            <v>1.6077782508703543E-6</v>
          </cell>
        </row>
        <row r="418">
          <cell r="H418">
            <v>5180</v>
          </cell>
          <cell r="I418">
            <v>1.5610925434828034E-6</v>
          </cell>
        </row>
        <row r="419">
          <cell r="H419">
            <v>5203</v>
          </cell>
          <cell r="I419">
            <v>1.4750262316296922E-6</v>
          </cell>
        </row>
        <row r="420">
          <cell r="H420">
            <v>5419</v>
          </cell>
          <cell r="I420">
            <v>8.5322969041621755E-7</v>
          </cell>
        </row>
        <row r="421">
          <cell r="H421">
            <v>5512</v>
          </cell>
          <cell r="I421">
            <v>6.6853717880241634E-7</v>
          </cell>
        </row>
        <row r="422">
          <cell r="H422">
            <v>5880</v>
          </cell>
          <cell r="I422">
            <v>2.4253233481096172E-7</v>
          </cell>
        </row>
        <row r="423">
          <cell r="H423">
            <v>5966</v>
          </cell>
          <cell r="I423">
            <v>1.8923112130337266E-7</v>
          </cell>
        </row>
        <row r="424">
          <cell r="H424">
            <v>6212</v>
          </cell>
          <cell r="I424">
            <v>9.089029054399465E-8</v>
          </cell>
        </row>
        <row r="425">
          <cell r="H425">
            <v>6286</v>
          </cell>
          <cell r="I425">
            <v>7.2404196255452353E-8</v>
          </cell>
        </row>
        <row r="426">
          <cell r="H426">
            <v>6406</v>
          </cell>
          <cell r="I426">
            <v>4.9741636823651734E-8</v>
          </cell>
        </row>
        <row r="427">
          <cell r="H427">
            <v>6465</v>
          </cell>
          <cell r="I427">
            <v>4.1232554486013145E-8</v>
          </cell>
        </row>
        <row r="428">
          <cell r="H428">
            <v>7295</v>
          </cell>
          <cell r="I428">
            <v>2.3823436312940249E-9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523655324076" createdVersion="8" refreshedVersion="8" minRefreshableVersion="3" recordCount="1000" xr:uid="{7606035B-0DE4-724B-96BB-D640A0865FA5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553950578702" createdVersion="8" refreshedVersion="8" minRefreshableVersion="3" recordCount="1000" xr:uid="{559AAD49-B92B-0245-9843-973DD6895515}">
  <cacheSource type="worksheet">
    <worksheetSource ref="A1:X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 Created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 Created" numFmtId="0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Month Deadlin" numFmtId="0">
      <sharedItems/>
    </cacheField>
    <cacheField name="Year Deadl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n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x v="1"/>
    <n v="14560"/>
    <x v="1"/>
    <x v="1"/>
    <n v="92.151898734177209"/>
    <n v="158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x v="1"/>
    <x v="2"/>
    <n v="100.01614035087719"/>
    <n v="1425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x v="0"/>
    <x v="3"/>
    <n v="103.20833333333333"/>
    <n v="24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x v="4"/>
    <n v="5265"/>
    <x v="0"/>
    <x v="4"/>
    <n v="99.339622641509436"/>
    <n v="53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x v="4"/>
    <n v="13195"/>
    <x v="1"/>
    <x v="5"/>
    <n v="75.833333333333329"/>
    <n v="174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x v="5"/>
    <n v="1090"/>
    <x v="0"/>
    <x v="6"/>
    <n v="60.555555555555557"/>
    <n v="18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x v="6"/>
    <n v="14741"/>
    <x v="1"/>
    <x v="7"/>
    <n v="64.93832599118943"/>
    <n v="227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x v="7"/>
    <n v="21946"/>
    <x v="2"/>
    <x v="8"/>
    <n v="30.997175141242938"/>
    <n v="70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x v="8"/>
    <n v="3208"/>
    <x v="0"/>
    <x v="9"/>
    <n v="72.909090909090907"/>
    <n v="44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x v="5"/>
    <n v="13838"/>
    <x v="1"/>
    <x v="10"/>
    <n v="62.9"/>
    <n v="220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x v="0"/>
    <x v="11"/>
    <n v="112.22222222222223"/>
    <n v="27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x v="9"/>
    <n v="5629"/>
    <x v="0"/>
    <x v="12"/>
    <n v="102.34545454545454"/>
    <n v="55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x v="1"/>
    <x v="13"/>
    <n v="105.05102040816327"/>
    <n v="98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x v="10"/>
    <n v="18829"/>
    <x v="0"/>
    <x v="14"/>
    <n v="94.144999999999996"/>
    <n v="200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x v="11"/>
    <n v="38414"/>
    <x v="0"/>
    <x v="15"/>
    <n v="84.986725663716811"/>
    <n v="452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x v="12"/>
    <n v="11041"/>
    <x v="1"/>
    <x v="16"/>
    <n v="110.41"/>
    <n v="100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x v="13"/>
    <n v="134845"/>
    <x v="1"/>
    <x v="17"/>
    <n v="107.96236989591674"/>
    <n v="1249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x v="14"/>
    <n v="6089"/>
    <x v="3"/>
    <x v="18"/>
    <n v="45.103703703703701"/>
    <n v="135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x v="15"/>
    <n v="30331"/>
    <x v="0"/>
    <x v="19"/>
    <n v="45.001483679525222"/>
    <n v="674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x v="16"/>
    <n v="147936"/>
    <x v="1"/>
    <x v="20"/>
    <n v="105.97134670487107"/>
    <n v="1396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x v="17"/>
    <n v="38533"/>
    <x v="0"/>
    <x v="21"/>
    <n v="69.055555555555557"/>
    <n v="558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x v="18"/>
    <n v="75690"/>
    <x v="1"/>
    <x v="22"/>
    <n v="85.044943820224717"/>
    <n v="890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x v="6"/>
    <n v="14942"/>
    <x v="1"/>
    <x v="23"/>
    <n v="105.22535211267606"/>
    <n v="142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x v="1"/>
    <x v="24"/>
    <n v="39.003741114852225"/>
    <n v="2673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x v="20"/>
    <n v="11904"/>
    <x v="1"/>
    <x v="25"/>
    <n v="73.030674846625772"/>
    <n v="163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x v="21"/>
    <n v="51814"/>
    <x v="3"/>
    <x v="26"/>
    <n v="35.009459459459457"/>
    <n v="1480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x v="22"/>
    <n v="1599"/>
    <x v="0"/>
    <x v="27"/>
    <n v="106.6"/>
    <n v="15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x v="23"/>
    <n v="137635"/>
    <x v="1"/>
    <x v="28"/>
    <n v="61.997747747747745"/>
    <n v="2220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x v="24"/>
    <n v="150965"/>
    <x v="1"/>
    <x v="29"/>
    <n v="94.000622665006233"/>
    <n v="1606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x v="25"/>
    <n v="14455"/>
    <x v="1"/>
    <x v="30"/>
    <n v="112.05426356589147"/>
    <n v="129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x v="26"/>
    <n v="10850"/>
    <x v="1"/>
    <x v="31"/>
    <n v="48.008849557522126"/>
    <n v="2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x v="27"/>
    <n v="87676"/>
    <x v="0"/>
    <x v="32"/>
    <n v="38.004334633723452"/>
    <n v="2307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x v="1"/>
    <x v="33"/>
    <n v="35.000184535892231"/>
    <n v="5419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x v="29"/>
    <n v="14025"/>
    <x v="1"/>
    <x v="34"/>
    <n v="85"/>
    <n v="16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x v="30"/>
    <n v="188628"/>
    <x v="1"/>
    <x v="35"/>
    <n v="95.993893129770996"/>
    <n v="1965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x v="31"/>
    <n v="1101"/>
    <x v="1"/>
    <x v="36"/>
    <n v="68.8125"/>
    <n v="16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x v="1"/>
    <x v="37"/>
    <n v="105.97196261682242"/>
    <n v="107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x v="33"/>
    <n v="10085"/>
    <x v="1"/>
    <x v="38"/>
    <n v="75.261194029850742"/>
    <n v="134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x v="34"/>
    <n v="5027"/>
    <x v="0"/>
    <x v="39"/>
    <n v="57.125"/>
    <n v="88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x v="35"/>
    <n v="14878"/>
    <x v="1"/>
    <x v="40"/>
    <n v="75.141414141414145"/>
    <n v="198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x v="36"/>
    <n v="11924"/>
    <x v="1"/>
    <x v="41"/>
    <n v="107.42342342342343"/>
    <n v="111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x v="37"/>
    <n v="7991"/>
    <x v="1"/>
    <x v="42"/>
    <n v="35.995495495495497"/>
    <n v="222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x v="38"/>
    <n v="167717"/>
    <x v="1"/>
    <x v="43"/>
    <n v="26.998873148744366"/>
    <n v="6212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x v="39"/>
    <n v="10541"/>
    <x v="1"/>
    <x v="44"/>
    <n v="107.56122448979592"/>
    <n v="98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x v="40"/>
    <n v="4530"/>
    <x v="0"/>
    <x v="45"/>
    <n v="94.375"/>
    <n v="48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x v="41"/>
    <n v="4247"/>
    <x v="1"/>
    <x v="46"/>
    <n v="46.163043478260867"/>
    <n v="92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x v="42"/>
    <n v="7129"/>
    <x v="1"/>
    <x v="47"/>
    <n v="47.845637583892618"/>
    <n v="149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x v="43"/>
    <n v="128862"/>
    <x v="1"/>
    <x v="48"/>
    <n v="53.007815713698065"/>
    <n v="2431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x v="44"/>
    <n v="13653"/>
    <x v="1"/>
    <x v="49"/>
    <n v="45.059405940594061"/>
    <n v="303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x v="0"/>
    <n v="2"/>
    <x v="0"/>
    <x v="50"/>
    <n v="2"/>
    <n v="1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x v="45"/>
    <n v="145243"/>
    <x v="0"/>
    <x v="51"/>
    <n v="99.006816632583508"/>
    <n v="1467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x v="44"/>
    <n v="2459"/>
    <x v="0"/>
    <x v="52"/>
    <n v="32.786666666666669"/>
    <n v="75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x v="35"/>
    <n v="12356"/>
    <x v="1"/>
    <x v="53"/>
    <n v="59.119617224880386"/>
    <n v="209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x v="46"/>
    <n v="5392"/>
    <x v="0"/>
    <x v="54"/>
    <n v="44.93333333333333"/>
    <n v="120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x v="1"/>
    <x v="55"/>
    <n v="89.664122137404576"/>
    <n v="131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x v="1"/>
    <x v="56"/>
    <n v="70.079268292682926"/>
    <n v="164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x v="49"/>
    <n v="6243"/>
    <x v="1"/>
    <x v="57"/>
    <n v="31.059701492537314"/>
    <n v="201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x v="50"/>
    <n v="6132"/>
    <x v="1"/>
    <x v="58"/>
    <n v="29.061611374407583"/>
    <n v="211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x v="1"/>
    <n v="3851"/>
    <x v="1"/>
    <x v="59"/>
    <n v="30.0859375"/>
    <n v="128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x v="51"/>
    <n v="135997"/>
    <x v="1"/>
    <x v="60"/>
    <n v="84.998125000000002"/>
    <n v="1600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x v="52"/>
    <n v="184750"/>
    <x v="0"/>
    <x v="61"/>
    <n v="82.001775410563695"/>
    <n v="2253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x v="22"/>
    <n v="14452"/>
    <x v="1"/>
    <x v="62"/>
    <n v="58.040160642570278"/>
    <n v="249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x v="53"/>
    <n v="557"/>
    <x v="0"/>
    <x v="63"/>
    <n v="111.4"/>
    <n v="5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x v="54"/>
    <n v="2734"/>
    <x v="0"/>
    <x v="64"/>
    <n v="71.94736842105263"/>
    <n v="38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x v="55"/>
    <n v="14405"/>
    <x v="1"/>
    <x v="65"/>
    <n v="61.038135593220339"/>
    <n v="236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x v="49"/>
    <n v="1307"/>
    <x v="0"/>
    <x v="66"/>
    <n v="108.91666666666667"/>
    <n v="12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x v="56"/>
    <n v="117892"/>
    <x v="1"/>
    <x v="67"/>
    <n v="29.001722017220171"/>
    <n v="4065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x v="57"/>
    <n v="14508"/>
    <x v="1"/>
    <x v="68"/>
    <n v="58.975609756097562"/>
    <n v="246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x v="58"/>
    <n v="1901"/>
    <x v="3"/>
    <x v="69"/>
    <n v="111.82352941176471"/>
    <n v="17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x v="59"/>
    <n v="158389"/>
    <x v="1"/>
    <x v="70"/>
    <n v="63.995555555555555"/>
    <n v="247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x v="46"/>
    <n v="6484"/>
    <x v="1"/>
    <x v="71"/>
    <n v="85.315789473684205"/>
    <n v="76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x v="60"/>
    <n v="4022"/>
    <x v="1"/>
    <x v="72"/>
    <n v="74.481481481481481"/>
    <n v="54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x v="1"/>
    <n v="9253"/>
    <x v="1"/>
    <x v="73"/>
    <n v="105.14772727272727"/>
    <n v="88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x v="61"/>
    <n v="4776"/>
    <x v="1"/>
    <x v="74"/>
    <n v="56.188235294117646"/>
    <n v="85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x v="62"/>
    <n v="14606"/>
    <x v="1"/>
    <x v="75"/>
    <n v="85.917647058823533"/>
    <n v="170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x v="0"/>
    <x v="76"/>
    <n v="57.00296912114014"/>
    <n v="168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x v="40"/>
    <n v="4460"/>
    <x v="0"/>
    <x v="77"/>
    <n v="79.642857142857139"/>
    <n v="56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x v="1"/>
    <x v="78"/>
    <n v="41.018181818181816"/>
    <n v="330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x v="64"/>
    <n v="40228"/>
    <x v="0"/>
    <x v="79"/>
    <n v="48.004773269689736"/>
    <n v="838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x v="65"/>
    <n v="7012"/>
    <x v="1"/>
    <x v="80"/>
    <n v="55.212598425196852"/>
    <n v="127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x v="66"/>
    <n v="37857"/>
    <x v="1"/>
    <x v="81"/>
    <n v="92.109489051094897"/>
    <n v="411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x v="67"/>
    <n v="14973"/>
    <x v="1"/>
    <x v="82"/>
    <n v="83.183333333333337"/>
    <n v="180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x v="68"/>
    <n v="39996"/>
    <x v="0"/>
    <x v="83"/>
    <n v="39.996000000000002"/>
    <n v="1000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x v="69"/>
    <n v="41564"/>
    <x v="1"/>
    <x v="84"/>
    <n v="111.1336898395722"/>
    <n v="374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x v="1"/>
    <x v="85"/>
    <n v="90.563380281690144"/>
    <n v="71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x v="71"/>
    <n v="12405"/>
    <x v="1"/>
    <x v="86"/>
    <n v="61.108374384236456"/>
    <n v="203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x v="72"/>
    <n v="123040"/>
    <x v="0"/>
    <x v="87"/>
    <n v="83.022941970310384"/>
    <n v="1482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x v="73"/>
    <n v="12516"/>
    <x v="1"/>
    <x v="88"/>
    <n v="110.76106194690266"/>
    <n v="113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x v="1"/>
    <x v="89"/>
    <n v="89.458333333333329"/>
    <n v="96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x v="75"/>
    <n v="6132"/>
    <x v="0"/>
    <x v="90"/>
    <n v="57.849056603773583"/>
    <n v="106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x v="76"/>
    <n v="74688"/>
    <x v="0"/>
    <x v="91"/>
    <n v="109.99705449189985"/>
    <n v="679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x v="1"/>
    <x v="92"/>
    <n v="103.96586345381526"/>
    <n v="498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x v="78"/>
    <n v="65877"/>
    <x v="3"/>
    <x v="93"/>
    <n v="107.99508196721311"/>
    <n v="610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x v="49"/>
    <n v="8807"/>
    <x v="1"/>
    <x v="94"/>
    <n v="48.927777777777777"/>
    <n v="180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x v="79"/>
    <n v="1017"/>
    <x v="1"/>
    <x v="95"/>
    <n v="37.666666666666664"/>
    <n v="27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x v="80"/>
    <n v="151513"/>
    <x v="1"/>
    <x v="96"/>
    <n v="64.999141999141997"/>
    <n v="2331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x v="81"/>
    <n v="12047"/>
    <x v="1"/>
    <x v="97"/>
    <n v="106.61061946902655"/>
    <n v="113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x v="82"/>
    <n v="32951"/>
    <x v="0"/>
    <x v="98"/>
    <n v="27.009016393442622"/>
    <n v="1220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x v="4"/>
    <n v="14951"/>
    <x v="1"/>
    <x v="99"/>
    <n v="91.16463414634147"/>
    <n v="164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x v="0"/>
    <n v="1"/>
    <x v="0"/>
    <x v="100"/>
    <n v="1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x v="79"/>
    <n v="9193"/>
    <x v="1"/>
    <x v="101"/>
    <n v="56.054878048780488"/>
    <n v="164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x v="41"/>
    <n v="10422"/>
    <x v="1"/>
    <x v="102"/>
    <n v="31.017857142857142"/>
    <n v="336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x v="83"/>
    <n v="2461"/>
    <x v="0"/>
    <x v="103"/>
    <n v="66.513513513513516"/>
    <n v="37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x v="1"/>
    <x v="104"/>
    <n v="89.005216484089729"/>
    <n v="1917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x v="85"/>
    <n v="9829"/>
    <x v="1"/>
    <x v="105"/>
    <n v="103.46315789473684"/>
    <n v="95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x v="61"/>
    <n v="14006"/>
    <x v="1"/>
    <x v="106"/>
    <n v="95.278911564625844"/>
    <n v="147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x v="26"/>
    <n v="6527"/>
    <x v="1"/>
    <x v="107"/>
    <n v="75.895348837209298"/>
    <n v="86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x v="42"/>
    <n v="8929"/>
    <x v="1"/>
    <x v="108"/>
    <n v="107.57831325301204"/>
    <n v="83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x v="0"/>
    <x v="109"/>
    <n v="51.31666666666667"/>
    <n v="60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x v="0"/>
    <x v="110"/>
    <n v="71.983108108108112"/>
    <n v="296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x v="87"/>
    <n v="73653"/>
    <x v="1"/>
    <x v="111"/>
    <n v="108.95414201183432"/>
    <n v="676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x v="53"/>
    <n v="12635"/>
    <x v="1"/>
    <x v="112"/>
    <n v="35"/>
    <n v="361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x v="88"/>
    <n v="12437"/>
    <x v="1"/>
    <x v="113"/>
    <n v="94.938931297709928"/>
    <n v="131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x v="89"/>
    <n v="13816"/>
    <x v="1"/>
    <x v="114"/>
    <n v="109.65079365079364"/>
    <n v="126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x v="90"/>
    <n v="145382"/>
    <x v="0"/>
    <x v="115"/>
    <n v="44.001815980629537"/>
    <n v="3304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x v="44"/>
    <n v="6336"/>
    <x v="0"/>
    <x v="116"/>
    <n v="86.794520547945211"/>
    <n v="73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x v="70"/>
    <n v="8523"/>
    <x v="1"/>
    <x v="117"/>
    <n v="30.992727272727272"/>
    <n v="275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x v="1"/>
    <x v="118"/>
    <n v="94.791044776119406"/>
    <n v="67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x v="1"/>
    <x v="119"/>
    <n v="69.79220779220779"/>
    <n v="154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x v="93"/>
    <n v="112272"/>
    <x v="1"/>
    <x v="120"/>
    <n v="63.003367003367003"/>
    <n v="1782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x v="94"/>
    <n v="99361"/>
    <x v="1"/>
    <x v="121"/>
    <n v="110.0343300110742"/>
    <n v="903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x v="95"/>
    <n v="88055"/>
    <x v="0"/>
    <x v="122"/>
    <n v="25.997933274284026"/>
    <n v="3387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x v="96"/>
    <n v="33092"/>
    <x v="0"/>
    <x v="123"/>
    <n v="49.987915407854985"/>
    <n v="662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x v="97"/>
    <n v="9562"/>
    <x v="1"/>
    <x v="124"/>
    <n v="101.72340425531915"/>
    <n v="94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x v="98"/>
    <n v="8475"/>
    <x v="1"/>
    <x v="125"/>
    <n v="47.083333333333336"/>
    <n v="180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x v="99"/>
    <n v="69617"/>
    <x v="0"/>
    <x v="126"/>
    <n v="89.944444444444443"/>
    <n v="774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x v="100"/>
    <n v="53067"/>
    <x v="0"/>
    <x v="127"/>
    <n v="78.96875"/>
    <n v="672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x v="101"/>
    <n v="42596"/>
    <x v="3"/>
    <x v="128"/>
    <n v="80.067669172932327"/>
    <n v="532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x v="102"/>
    <n v="4756"/>
    <x v="3"/>
    <x v="129"/>
    <n v="86.472727272727269"/>
    <n v="55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x v="103"/>
    <n v="14925"/>
    <x v="1"/>
    <x v="130"/>
    <n v="28.001876172607879"/>
    <n v="533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x v="1"/>
    <x v="131"/>
    <n v="67.996725337699544"/>
    <n v="2443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x v="88"/>
    <n v="3834"/>
    <x v="1"/>
    <x v="132"/>
    <n v="43.078651685393261"/>
    <n v="89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x v="6"/>
    <n v="13985"/>
    <x v="1"/>
    <x v="133"/>
    <n v="87.95597484276729"/>
    <n v="15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x v="105"/>
    <n v="89288"/>
    <x v="0"/>
    <x v="134"/>
    <n v="94.987234042553197"/>
    <n v="940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x v="106"/>
    <n v="5488"/>
    <x v="0"/>
    <x v="135"/>
    <n v="46.905982905982903"/>
    <n v="117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x v="107"/>
    <n v="2721"/>
    <x v="3"/>
    <x v="136"/>
    <n v="46.913793103448278"/>
    <n v="5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x v="37"/>
    <n v="4712"/>
    <x v="1"/>
    <x v="137"/>
    <n v="94.24"/>
    <n v="50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x v="103"/>
    <n v="9216"/>
    <x v="0"/>
    <x v="138"/>
    <n v="80.139130434782615"/>
    <n v="1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x v="108"/>
    <n v="19246"/>
    <x v="0"/>
    <x v="139"/>
    <n v="59.036809815950917"/>
    <n v="326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x v="1"/>
    <x v="140"/>
    <n v="65.989247311827953"/>
    <n v="186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x v="109"/>
    <n v="65323"/>
    <x v="1"/>
    <x v="141"/>
    <n v="60.992530345471522"/>
    <n v="1071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x v="92"/>
    <n v="11502"/>
    <x v="1"/>
    <x v="142"/>
    <n v="98.307692307692307"/>
    <n v="11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x v="91"/>
    <n v="7322"/>
    <x v="1"/>
    <x v="143"/>
    <n v="104.6"/>
    <n v="70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x v="25"/>
    <n v="11619"/>
    <x v="1"/>
    <x v="144"/>
    <n v="86.066666666666663"/>
    <n v="135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x v="110"/>
    <n v="59128"/>
    <x v="1"/>
    <x v="145"/>
    <n v="76.989583333333329"/>
    <n v="768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x v="35"/>
    <n v="1518"/>
    <x v="3"/>
    <x v="146"/>
    <n v="29.764705882352942"/>
    <n v="51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x v="111"/>
    <n v="9337"/>
    <x v="1"/>
    <x v="147"/>
    <n v="46.91959798994975"/>
    <n v="199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x v="29"/>
    <n v="11255"/>
    <x v="1"/>
    <x v="148"/>
    <n v="105.18691588785046"/>
    <n v="107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x v="8"/>
    <n v="13632"/>
    <x v="1"/>
    <x v="149"/>
    <n v="69.907692307692301"/>
    <n v="195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x v="0"/>
    <n v="1"/>
    <x v="0"/>
    <x v="100"/>
    <n v="1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x v="112"/>
    <n v="88037"/>
    <x v="0"/>
    <x v="150"/>
    <n v="60.011588275391958"/>
    <n v="1467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x v="1"/>
    <x v="151"/>
    <n v="52.006220379146917"/>
    <n v="3376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x v="114"/>
    <n v="176112"/>
    <x v="0"/>
    <x v="152"/>
    <n v="31.000176025347649"/>
    <n v="5681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x v="115"/>
    <n v="100650"/>
    <x v="0"/>
    <x v="153"/>
    <n v="95.042492917847028"/>
    <n v="1059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x v="116"/>
    <n v="90706"/>
    <x v="0"/>
    <x v="154"/>
    <n v="75.968174204355108"/>
    <n v="1194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x v="117"/>
    <n v="26914"/>
    <x v="3"/>
    <x v="155"/>
    <n v="71.013192612137203"/>
    <n v="379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x v="3"/>
    <n v="2212"/>
    <x v="0"/>
    <x v="156"/>
    <n v="73.733333333333334"/>
    <n v="30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x v="1"/>
    <x v="157"/>
    <n v="113.17073170731707"/>
    <n v="41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x v="119"/>
    <n v="191222"/>
    <x v="1"/>
    <x v="158"/>
    <n v="105.00933552992861"/>
    <n v="182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x v="48"/>
    <n v="12985"/>
    <x v="1"/>
    <x v="159"/>
    <n v="79.176829268292678"/>
    <n v="164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x v="20"/>
    <n v="4300"/>
    <x v="0"/>
    <x v="160"/>
    <n v="57.333333333333336"/>
    <n v="75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x v="55"/>
    <n v="9134"/>
    <x v="1"/>
    <x v="161"/>
    <n v="58.178343949044589"/>
    <n v="157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x v="26"/>
    <n v="8864"/>
    <x v="1"/>
    <x v="162"/>
    <n v="36.032520325203251"/>
    <n v="246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x v="1"/>
    <x v="163"/>
    <n v="107.99068767908309"/>
    <n v="1396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x v="121"/>
    <n v="110279"/>
    <x v="1"/>
    <x v="164"/>
    <n v="44.005985634477256"/>
    <n v="250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x v="122"/>
    <n v="13439"/>
    <x v="1"/>
    <x v="165"/>
    <n v="55.077868852459019"/>
    <n v="244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x v="97"/>
    <n v="10804"/>
    <x v="1"/>
    <x v="166"/>
    <n v="74"/>
    <n v="146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x v="123"/>
    <n v="40107"/>
    <x v="0"/>
    <x v="167"/>
    <n v="41.996858638743454"/>
    <n v="955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x v="124"/>
    <n v="98811"/>
    <x v="1"/>
    <x v="168"/>
    <n v="77.988161010260455"/>
    <n v="1267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x v="125"/>
    <n v="5528"/>
    <x v="0"/>
    <x v="169"/>
    <n v="82.507462686567166"/>
    <n v="67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x v="70"/>
    <n v="521"/>
    <x v="0"/>
    <x v="170"/>
    <n v="104.2"/>
    <n v="5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x v="126"/>
    <n v="663"/>
    <x v="0"/>
    <x v="171"/>
    <n v="25.5"/>
    <n v="26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x v="127"/>
    <n v="157635"/>
    <x v="1"/>
    <x v="172"/>
    <n v="100.98334401024984"/>
    <n v="1561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x v="60"/>
    <n v="5368"/>
    <x v="1"/>
    <x v="173"/>
    <n v="111.83333333333333"/>
    <n v="48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x v="0"/>
    <x v="174"/>
    <n v="41.999115044247787"/>
    <n v="1130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x v="129"/>
    <n v="86060"/>
    <x v="0"/>
    <x v="175"/>
    <n v="110.05115089514067"/>
    <n v="782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x v="130"/>
    <n v="161593"/>
    <x v="1"/>
    <x v="176"/>
    <n v="58.997079225994888"/>
    <n v="2739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x v="44"/>
    <n v="6927"/>
    <x v="0"/>
    <x v="177"/>
    <n v="32.985714285714288"/>
    <n v="210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x v="131"/>
    <n v="159185"/>
    <x v="1"/>
    <x v="178"/>
    <n v="45.005654509471306"/>
    <n v="3537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x v="132"/>
    <n v="172736"/>
    <x v="1"/>
    <x v="179"/>
    <n v="81.98196487897485"/>
    <n v="2107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x v="133"/>
    <n v="5315"/>
    <x v="0"/>
    <x v="180"/>
    <n v="39.080882352941174"/>
    <n v="136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x v="134"/>
    <n v="195750"/>
    <x v="1"/>
    <x v="181"/>
    <n v="58.996383363471971"/>
    <n v="3318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x v="0"/>
    <x v="182"/>
    <n v="40.988372093023258"/>
    <n v="86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x v="136"/>
    <n v="10550"/>
    <x v="1"/>
    <x v="183"/>
    <n v="31.029411764705884"/>
    <n v="340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x v="67"/>
    <n v="718"/>
    <x v="0"/>
    <x v="184"/>
    <n v="37.789473684210527"/>
    <n v="19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x v="137"/>
    <n v="28358"/>
    <x v="0"/>
    <x v="185"/>
    <n v="32.006772009029348"/>
    <n v="886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x v="138"/>
    <n v="138384"/>
    <x v="1"/>
    <x v="186"/>
    <n v="95.966712898751737"/>
    <n v="1442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x v="0"/>
    <x v="187"/>
    <n v="75"/>
    <n v="3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x v="140"/>
    <n v="45004"/>
    <x v="3"/>
    <x v="188"/>
    <n v="102.0498866213152"/>
    <n v="441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x v="41"/>
    <n v="2538"/>
    <x v="0"/>
    <x v="189"/>
    <n v="105.75"/>
    <n v="24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x v="141"/>
    <n v="3188"/>
    <x v="0"/>
    <x v="190"/>
    <n v="37.069767441860463"/>
    <n v="86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x v="142"/>
    <n v="8517"/>
    <x v="0"/>
    <x v="191"/>
    <n v="35.049382716049379"/>
    <n v="243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x v="47"/>
    <n v="3012"/>
    <x v="0"/>
    <x v="192"/>
    <n v="46.338461538461537"/>
    <n v="65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x v="143"/>
    <n v="8716"/>
    <x v="1"/>
    <x v="193"/>
    <n v="69.174603174603178"/>
    <n v="126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x v="144"/>
    <n v="57157"/>
    <x v="1"/>
    <x v="194"/>
    <n v="109.07824427480917"/>
    <n v="524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x v="139"/>
    <n v="5178"/>
    <x v="0"/>
    <x v="195"/>
    <n v="51.78"/>
    <n v="100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x v="145"/>
    <n v="163118"/>
    <x v="1"/>
    <x v="196"/>
    <n v="82.010055304172951"/>
    <n v="1989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x v="146"/>
    <n v="6041"/>
    <x v="0"/>
    <x v="197"/>
    <n v="35.958333333333336"/>
    <n v="168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x v="37"/>
    <n v="968"/>
    <x v="0"/>
    <x v="198"/>
    <n v="74.461538461538467"/>
    <n v="13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x v="0"/>
    <n v="2"/>
    <x v="0"/>
    <x v="50"/>
    <n v="2"/>
    <n v="1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x v="1"/>
    <x v="199"/>
    <n v="91.114649681528661"/>
    <n v="157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x v="111"/>
    <n v="6543"/>
    <x v="3"/>
    <x v="200"/>
    <n v="79.792682926829272"/>
    <n v="8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x v="1"/>
    <x v="201"/>
    <n v="42.999777678968428"/>
    <n v="449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x v="148"/>
    <n v="2529"/>
    <x v="0"/>
    <x v="202"/>
    <n v="63.225000000000001"/>
    <n v="40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x v="81"/>
    <n v="5614"/>
    <x v="1"/>
    <x v="203"/>
    <n v="70.174999999999997"/>
    <n v="80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x v="25"/>
    <n v="3496"/>
    <x v="3"/>
    <x v="204"/>
    <n v="61.333333333333336"/>
    <n v="57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x v="67"/>
    <n v="4257"/>
    <x v="1"/>
    <x v="205"/>
    <n v="99"/>
    <n v="43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x v="149"/>
    <n v="199110"/>
    <x v="1"/>
    <x v="206"/>
    <n v="96.984900146127615"/>
    <n v="2053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x v="150"/>
    <n v="41212"/>
    <x v="2"/>
    <x v="207"/>
    <n v="51.004950495049506"/>
    <n v="808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x v="151"/>
    <n v="6338"/>
    <x v="0"/>
    <x v="208"/>
    <n v="28.044247787610619"/>
    <n v="226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x v="0"/>
    <x v="209"/>
    <n v="60.984615384615381"/>
    <n v="1625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x v="32"/>
    <n v="12300"/>
    <x v="1"/>
    <x v="210"/>
    <n v="73.214285714285708"/>
    <n v="16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x v="153"/>
    <n v="171549"/>
    <x v="1"/>
    <x v="211"/>
    <n v="39.997435299603637"/>
    <n v="4289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x v="1"/>
    <n v="14324"/>
    <x v="1"/>
    <x v="212"/>
    <n v="86.812121212121212"/>
    <n v="165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x v="154"/>
    <n v="6024"/>
    <x v="0"/>
    <x v="213"/>
    <n v="42.125874125874127"/>
    <n v="143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x v="155"/>
    <n v="188721"/>
    <x v="1"/>
    <x v="214"/>
    <n v="103.97851239669421"/>
    <n v="1815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x v="156"/>
    <n v="57911"/>
    <x v="0"/>
    <x v="215"/>
    <n v="62.003211991434689"/>
    <n v="934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x v="1"/>
    <x v="216"/>
    <n v="31.005037783375315"/>
    <n v="397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x v="157"/>
    <n v="138497"/>
    <x v="1"/>
    <x v="217"/>
    <n v="89.991552956465242"/>
    <n v="1539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x v="58"/>
    <n v="667"/>
    <x v="0"/>
    <x v="218"/>
    <n v="39.235294117647058"/>
    <n v="17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x v="158"/>
    <n v="119830"/>
    <x v="0"/>
    <x v="219"/>
    <n v="54.993116108306566"/>
    <n v="2179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x v="73"/>
    <n v="6623"/>
    <x v="1"/>
    <x v="220"/>
    <n v="47.992753623188406"/>
    <n v="138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x v="0"/>
    <x v="221"/>
    <n v="87.966702470461868"/>
    <n v="931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x v="160"/>
    <n v="186885"/>
    <x v="1"/>
    <x v="222"/>
    <n v="51.999165275459099"/>
    <n v="3594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x v="1"/>
    <x v="223"/>
    <n v="29.999659863945578"/>
    <n v="5880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x v="162"/>
    <n v="10999"/>
    <x v="1"/>
    <x v="224"/>
    <n v="98.205357142857139"/>
    <n v="112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x v="1"/>
    <x v="225"/>
    <n v="108.96182396606575"/>
    <n v="943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x v="164"/>
    <n v="165352"/>
    <x v="1"/>
    <x v="226"/>
    <n v="66.998379254457049"/>
    <n v="2468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x v="165"/>
    <n v="165798"/>
    <x v="1"/>
    <x v="227"/>
    <n v="64.99333594668758"/>
    <n v="2551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x v="166"/>
    <n v="10084"/>
    <x v="1"/>
    <x v="228"/>
    <n v="99.841584158415841"/>
    <n v="10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x v="44"/>
    <n v="5523"/>
    <x v="3"/>
    <x v="229"/>
    <n v="82.432835820895519"/>
    <n v="67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x v="74"/>
    <n v="5823"/>
    <x v="1"/>
    <x v="230"/>
    <n v="63.293478260869563"/>
    <n v="92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x v="167"/>
    <n v="6000"/>
    <x v="1"/>
    <x v="231"/>
    <n v="96.774193548387103"/>
    <n v="62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x v="168"/>
    <n v="8181"/>
    <x v="1"/>
    <x v="232"/>
    <n v="54.906040268456373"/>
    <n v="149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x v="0"/>
    <x v="233"/>
    <n v="39.010869565217391"/>
    <n v="92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x v="169"/>
    <n v="4323"/>
    <x v="0"/>
    <x v="234"/>
    <n v="75.84210526315789"/>
    <n v="57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x v="29"/>
    <n v="14822"/>
    <x v="1"/>
    <x v="235"/>
    <n v="45.051671732522799"/>
    <n v="32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x v="1"/>
    <x v="236"/>
    <n v="104.51546391752578"/>
    <n v="97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x v="170"/>
    <n v="3127"/>
    <x v="0"/>
    <x v="237"/>
    <n v="76.268292682926827"/>
    <n v="41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x v="171"/>
    <n v="123124"/>
    <x v="1"/>
    <x v="238"/>
    <n v="69.015695067264573"/>
    <n v="1784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x v="172"/>
    <n v="171729"/>
    <x v="1"/>
    <x v="239"/>
    <n v="101.97684085510689"/>
    <n v="1684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x v="141"/>
    <n v="10729"/>
    <x v="1"/>
    <x v="240"/>
    <n v="42.915999999999997"/>
    <n v="250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x v="173"/>
    <n v="10240"/>
    <x v="1"/>
    <x v="241"/>
    <n v="43.025210084033617"/>
    <n v="238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x v="31"/>
    <n v="3988"/>
    <x v="1"/>
    <x v="242"/>
    <n v="75.245283018867923"/>
    <n v="5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x v="49"/>
    <n v="14771"/>
    <x v="1"/>
    <x v="243"/>
    <n v="69.023364485981304"/>
    <n v="21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x v="6"/>
    <n v="14649"/>
    <x v="1"/>
    <x v="244"/>
    <n v="65.986486486486484"/>
    <n v="222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x v="1"/>
    <x v="245"/>
    <n v="98.013800424628457"/>
    <n v="1884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x v="8"/>
    <n v="13103"/>
    <x v="1"/>
    <x v="246"/>
    <n v="60.105504587155963"/>
    <n v="218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x v="175"/>
    <n v="168095"/>
    <x v="1"/>
    <x v="247"/>
    <n v="26.000773395204948"/>
    <n v="6465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x v="0"/>
    <n v="3"/>
    <x v="0"/>
    <x v="248"/>
    <n v="3"/>
    <n v="1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x v="143"/>
    <n v="3840"/>
    <x v="0"/>
    <x v="249"/>
    <n v="38.019801980198018"/>
    <n v="101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x v="67"/>
    <n v="6263"/>
    <x v="1"/>
    <x v="250"/>
    <n v="106.15254237288136"/>
    <n v="59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x v="0"/>
    <x v="251"/>
    <n v="81.019475655430711"/>
    <n v="1335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x v="176"/>
    <n v="8505"/>
    <x v="1"/>
    <x v="252"/>
    <n v="96.647727272727266"/>
    <n v="88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x v="1"/>
    <x v="253"/>
    <n v="57.003535651149086"/>
    <n v="1697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x v="178"/>
    <n v="959"/>
    <x v="0"/>
    <x v="254"/>
    <n v="63.93333333333333"/>
    <n v="15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x v="57"/>
    <n v="8322"/>
    <x v="1"/>
    <x v="255"/>
    <n v="90.456521739130437"/>
    <n v="92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x v="92"/>
    <n v="13424"/>
    <x v="1"/>
    <x v="256"/>
    <n v="72.172043010752688"/>
    <n v="186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x v="37"/>
    <n v="10755"/>
    <x v="1"/>
    <x v="257"/>
    <n v="77.934782608695656"/>
    <n v="138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x v="9"/>
    <n v="9935"/>
    <x v="1"/>
    <x v="258"/>
    <n v="38.065134099616856"/>
    <n v="261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x v="179"/>
    <n v="26303"/>
    <x v="0"/>
    <x v="259"/>
    <n v="57.936123348017624"/>
    <n v="45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x v="12"/>
    <n v="5328"/>
    <x v="1"/>
    <x v="260"/>
    <n v="49.794392523364486"/>
    <n v="107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x v="49"/>
    <n v="10756"/>
    <x v="1"/>
    <x v="261"/>
    <n v="54.050251256281406"/>
    <n v="199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x v="180"/>
    <n v="165375"/>
    <x v="1"/>
    <x v="262"/>
    <n v="30.002721335268504"/>
    <n v="5512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x v="70"/>
    <n v="6031"/>
    <x v="1"/>
    <x v="263"/>
    <n v="70.127906976744185"/>
    <n v="86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x v="181"/>
    <n v="85902"/>
    <x v="0"/>
    <x v="264"/>
    <n v="26.996228786926462"/>
    <n v="318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x v="182"/>
    <n v="143910"/>
    <x v="1"/>
    <x v="265"/>
    <n v="51.990606936416185"/>
    <n v="2768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x v="42"/>
    <n v="2708"/>
    <x v="1"/>
    <x v="266"/>
    <n v="56.416666666666664"/>
    <n v="48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x v="1"/>
    <x v="267"/>
    <n v="101.63218390804597"/>
    <n v="8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x v="3"/>
    <x v="268"/>
    <n v="25.005291005291006"/>
    <n v="1890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x v="184"/>
    <n v="1953"/>
    <x v="2"/>
    <x v="269"/>
    <n v="32.016393442622949"/>
    <n v="61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x v="1"/>
    <x v="270"/>
    <n v="82.021647307286173"/>
    <n v="1894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x v="75"/>
    <n v="10704"/>
    <x v="1"/>
    <x v="271"/>
    <n v="37.957446808510639"/>
    <n v="282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x v="166"/>
    <n v="773"/>
    <x v="0"/>
    <x v="272"/>
    <n v="51.533333333333331"/>
    <n v="15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x v="1"/>
    <x v="273"/>
    <n v="81.198275862068968"/>
    <n v="116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x v="20"/>
    <n v="5324"/>
    <x v="0"/>
    <x v="274"/>
    <n v="40.030075187969928"/>
    <n v="133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x v="31"/>
    <n v="7465"/>
    <x v="1"/>
    <x v="275"/>
    <n v="89.939759036144579"/>
    <n v="83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x v="50"/>
    <n v="8799"/>
    <x v="1"/>
    <x v="276"/>
    <n v="96.692307692307693"/>
    <n v="91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x v="48"/>
    <n v="13656"/>
    <x v="1"/>
    <x v="277"/>
    <n v="25.010989010989011"/>
    <n v="546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x v="186"/>
    <n v="14536"/>
    <x v="1"/>
    <x v="278"/>
    <n v="36.987277353689571"/>
    <n v="393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x v="187"/>
    <n v="150552"/>
    <x v="0"/>
    <x v="279"/>
    <n v="73.012609117361791"/>
    <n v="2062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x v="141"/>
    <n v="9076"/>
    <x v="1"/>
    <x v="280"/>
    <n v="68.240601503759393"/>
    <n v="13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x v="0"/>
    <x v="281"/>
    <n v="52.310344827586206"/>
    <n v="29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x v="122"/>
    <n v="8153"/>
    <x v="0"/>
    <x v="282"/>
    <n v="61.765151515151516"/>
    <n v="132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x v="79"/>
    <n v="6357"/>
    <x v="1"/>
    <x v="283"/>
    <n v="25.027559055118111"/>
    <n v="254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x v="188"/>
    <n v="19557"/>
    <x v="3"/>
    <x v="284"/>
    <n v="106.28804347826087"/>
    <n v="184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x v="9"/>
    <n v="13213"/>
    <x v="1"/>
    <x v="285"/>
    <n v="75.07386363636364"/>
    <n v="176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x v="36"/>
    <n v="5476"/>
    <x v="0"/>
    <x v="286"/>
    <n v="39.970802919708028"/>
    <n v="137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x v="126"/>
    <n v="13474"/>
    <x v="1"/>
    <x v="287"/>
    <n v="39.982195845697326"/>
    <n v="337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x v="189"/>
    <n v="91722"/>
    <x v="0"/>
    <x v="288"/>
    <n v="101.01541850220265"/>
    <n v="908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x v="1"/>
    <x v="289"/>
    <n v="76.813084112149539"/>
    <n v="107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x v="190"/>
    <n v="717"/>
    <x v="0"/>
    <x v="290"/>
    <n v="71.7"/>
    <n v="10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x v="191"/>
    <n v="1065"/>
    <x v="3"/>
    <x v="291"/>
    <n v="33.28125"/>
    <n v="32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x v="60"/>
    <n v="8038"/>
    <x v="1"/>
    <x v="292"/>
    <n v="43.923497267759565"/>
    <n v="183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x v="0"/>
    <x v="293"/>
    <n v="36.004712041884815"/>
    <n v="1910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x v="55"/>
    <n v="3352"/>
    <x v="0"/>
    <x v="294"/>
    <n v="88.21052631578948"/>
    <n v="3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x v="44"/>
    <n v="6785"/>
    <x v="0"/>
    <x v="295"/>
    <n v="65.240384615384613"/>
    <n v="104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x v="26"/>
    <n v="5037"/>
    <x v="1"/>
    <x v="296"/>
    <n v="69.958333333333329"/>
    <n v="72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x v="167"/>
    <n v="1954"/>
    <x v="0"/>
    <x v="297"/>
    <n v="39.877551020408163"/>
    <n v="49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x v="0"/>
    <n v="5"/>
    <x v="0"/>
    <x v="298"/>
    <n v="5"/>
    <n v="1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x v="79"/>
    <n v="12102"/>
    <x v="1"/>
    <x v="299"/>
    <n v="41.023728813559323"/>
    <n v="295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x v="0"/>
    <x v="300"/>
    <n v="98.914285714285711"/>
    <n v="245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x v="74"/>
    <n v="2809"/>
    <x v="0"/>
    <x v="301"/>
    <n v="87.78125"/>
    <n v="32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x v="118"/>
    <n v="11469"/>
    <x v="1"/>
    <x v="302"/>
    <n v="80.767605633802816"/>
    <n v="142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x v="54"/>
    <n v="8014"/>
    <x v="1"/>
    <x v="303"/>
    <n v="94.28235294117647"/>
    <n v="85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x v="191"/>
    <n v="514"/>
    <x v="0"/>
    <x v="304"/>
    <n v="73.428571428571431"/>
    <n v="7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x v="194"/>
    <n v="43473"/>
    <x v="1"/>
    <x v="305"/>
    <n v="65.968133535660087"/>
    <n v="659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x v="195"/>
    <n v="87560"/>
    <x v="0"/>
    <x v="306"/>
    <n v="109.04109589041096"/>
    <n v="803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x v="178"/>
    <n v="3087"/>
    <x v="3"/>
    <x v="307"/>
    <n v="41.16"/>
    <n v="75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x v="75"/>
    <n v="1586"/>
    <x v="0"/>
    <x v="308"/>
    <n v="99.125"/>
    <n v="16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x v="9"/>
    <n v="12812"/>
    <x v="1"/>
    <x v="309"/>
    <n v="105.88429752066116"/>
    <n v="121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x v="18"/>
    <n v="183345"/>
    <x v="1"/>
    <x v="310"/>
    <n v="48.996525921966864"/>
    <n v="3742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x v="196"/>
    <n v="8697"/>
    <x v="1"/>
    <x v="311"/>
    <n v="39"/>
    <n v="223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x v="1"/>
    <n v="4126"/>
    <x v="1"/>
    <x v="312"/>
    <n v="31.022556390977442"/>
    <n v="133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x v="0"/>
    <x v="313"/>
    <n v="103.87096774193549"/>
    <n v="31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x v="103"/>
    <n v="6401"/>
    <x v="0"/>
    <x v="314"/>
    <n v="59.268518518518519"/>
    <n v="108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x v="47"/>
    <n v="1269"/>
    <x v="0"/>
    <x v="315"/>
    <n v="42.3"/>
    <n v="30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x v="57"/>
    <n v="903"/>
    <x v="0"/>
    <x v="316"/>
    <n v="53.117647058823529"/>
    <n v="17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x v="141"/>
    <n v="3251"/>
    <x v="3"/>
    <x v="317"/>
    <n v="50.796875"/>
    <n v="64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x v="197"/>
    <n v="8092"/>
    <x v="0"/>
    <x v="318"/>
    <n v="101.15"/>
    <n v="80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x v="0"/>
    <x v="319"/>
    <n v="65.000810372771468"/>
    <n v="2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x v="1"/>
    <x v="320"/>
    <n v="37.998645510835914"/>
    <n v="5168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x v="200"/>
    <n v="2148"/>
    <x v="0"/>
    <x v="321"/>
    <n v="82.615384615384613"/>
    <n v="26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x v="1"/>
    <x v="322"/>
    <n v="37.941368078175898"/>
    <n v="307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x v="191"/>
    <n v="5897"/>
    <x v="0"/>
    <x v="323"/>
    <n v="80.780821917808225"/>
    <n v="73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x v="44"/>
    <n v="3326"/>
    <x v="0"/>
    <x v="324"/>
    <n v="25.984375"/>
    <n v="128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x v="0"/>
    <x v="325"/>
    <n v="30.363636363636363"/>
    <n v="3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x v="201"/>
    <n v="131826"/>
    <x v="1"/>
    <x v="326"/>
    <n v="54.004916018025398"/>
    <n v="2441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x v="202"/>
    <n v="21477"/>
    <x v="2"/>
    <x v="327"/>
    <n v="101.78672985781991"/>
    <n v="21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x v="203"/>
    <n v="62330"/>
    <x v="1"/>
    <x v="328"/>
    <n v="45.003610108303249"/>
    <n v="1385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x v="88"/>
    <n v="14643"/>
    <x v="1"/>
    <x v="329"/>
    <n v="77.068421052631578"/>
    <n v="190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x v="1"/>
    <x v="330"/>
    <n v="88.076595744680844"/>
    <n v="470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x v="1"/>
    <x v="331"/>
    <n v="47.035573122529641"/>
    <n v="253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x v="205"/>
    <n v="123538"/>
    <x v="1"/>
    <x v="332"/>
    <n v="110.99550763701707"/>
    <n v="1113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x v="206"/>
    <n v="198628"/>
    <x v="1"/>
    <x v="333"/>
    <n v="87.003066141042481"/>
    <n v="2283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x v="207"/>
    <n v="68602"/>
    <x v="0"/>
    <x v="334"/>
    <n v="63.994402985074629"/>
    <n v="1072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x v="208"/>
    <n v="116064"/>
    <x v="1"/>
    <x v="335"/>
    <n v="105.9945205479452"/>
    <n v="1095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x v="209"/>
    <n v="125042"/>
    <x v="1"/>
    <x v="336"/>
    <n v="73.989349112426041"/>
    <n v="1690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x v="210"/>
    <n v="108974"/>
    <x v="3"/>
    <x v="337"/>
    <n v="84.02004626060139"/>
    <n v="1297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x v="211"/>
    <n v="34964"/>
    <x v="0"/>
    <x v="338"/>
    <n v="88.966921119592882"/>
    <n v="393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x v="0"/>
    <x v="339"/>
    <n v="76.990453460620529"/>
    <n v="1257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x v="213"/>
    <n v="31864"/>
    <x v="0"/>
    <x v="340"/>
    <n v="97.146341463414629"/>
    <n v="328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x v="25"/>
    <n v="4853"/>
    <x v="0"/>
    <x v="341"/>
    <n v="33.013605442176868"/>
    <n v="147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x v="214"/>
    <n v="82959"/>
    <x v="0"/>
    <x v="342"/>
    <n v="99.950602409638549"/>
    <n v="830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x v="215"/>
    <n v="23159"/>
    <x v="0"/>
    <x v="343"/>
    <n v="69.966767371601208"/>
    <n v="331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x v="48"/>
    <n v="2758"/>
    <x v="0"/>
    <x v="344"/>
    <n v="110.32"/>
    <n v="25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x v="79"/>
    <n v="12607"/>
    <x v="1"/>
    <x v="345"/>
    <n v="66.005235602094245"/>
    <n v="191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x v="216"/>
    <n v="142823"/>
    <x v="0"/>
    <x v="346"/>
    <n v="41.005742176284812"/>
    <n v="3483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x v="217"/>
    <n v="95958"/>
    <x v="0"/>
    <x v="347"/>
    <n v="103.96316359696641"/>
    <n v="923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x v="0"/>
    <n v="5"/>
    <x v="0"/>
    <x v="298"/>
    <n v="5"/>
    <n v="1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x v="218"/>
    <n v="94631"/>
    <x v="1"/>
    <x v="348"/>
    <n v="47.009935419771487"/>
    <n v="2013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x v="54"/>
    <n v="977"/>
    <x v="0"/>
    <x v="349"/>
    <n v="29.606060606060606"/>
    <n v="33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x v="219"/>
    <n v="137961"/>
    <x v="1"/>
    <x v="350"/>
    <n v="81.010569583088667"/>
    <n v="1703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x v="55"/>
    <n v="7548"/>
    <x v="1"/>
    <x v="351"/>
    <n v="94.35"/>
    <n v="80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x v="167"/>
    <n v="2241"/>
    <x v="2"/>
    <x v="352"/>
    <n v="26.058139534883722"/>
    <n v="86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x v="29"/>
    <n v="3431"/>
    <x v="0"/>
    <x v="353"/>
    <n v="85.775000000000006"/>
    <n v="40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x v="173"/>
    <n v="4253"/>
    <x v="1"/>
    <x v="354"/>
    <n v="103.73170731707317"/>
    <n v="41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x v="62"/>
    <n v="1146"/>
    <x v="0"/>
    <x v="355"/>
    <n v="49.826086956521742"/>
    <n v="23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x v="1"/>
    <x v="356"/>
    <n v="63.893048128342244"/>
    <n v="187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x v="221"/>
    <n v="135132"/>
    <x v="1"/>
    <x v="357"/>
    <n v="47.002434782608695"/>
    <n v="287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x v="20"/>
    <n v="9546"/>
    <x v="1"/>
    <x v="358"/>
    <n v="108.47727272727273"/>
    <n v="88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x v="41"/>
    <n v="13755"/>
    <x v="1"/>
    <x v="359"/>
    <n v="72.015706806282722"/>
    <n v="191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x v="5"/>
    <n v="8330"/>
    <x v="1"/>
    <x v="360"/>
    <n v="59.928057553956833"/>
    <n v="139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x v="79"/>
    <n v="14547"/>
    <x v="1"/>
    <x v="361"/>
    <n v="78.209677419354833"/>
    <n v="186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x v="39"/>
    <n v="11735"/>
    <x v="1"/>
    <x v="362"/>
    <n v="104.77678571428571"/>
    <n v="112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x v="37"/>
    <n v="10658"/>
    <x v="1"/>
    <x v="363"/>
    <n v="105.52475247524752"/>
    <n v="101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x v="34"/>
    <n v="1870"/>
    <x v="0"/>
    <x v="364"/>
    <n v="24.933333333333334"/>
    <n v="75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x v="5"/>
    <n v="14394"/>
    <x v="1"/>
    <x v="365"/>
    <n v="69.873786407766985"/>
    <n v="206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x v="91"/>
    <n v="14743"/>
    <x v="1"/>
    <x v="366"/>
    <n v="95.733766233766232"/>
    <n v="154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x v="222"/>
    <n v="178965"/>
    <x v="1"/>
    <x v="367"/>
    <n v="29.997485752598056"/>
    <n v="596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x v="223"/>
    <n v="128410"/>
    <x v="0"/>
    <x v="368"/>
    <n v="59.011948529411768"/>
    <n v="2176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x v="79"/>
    <n v="14324"/>
    <x v="1"/>
    <x v="369"/>
    <n v="84.757396449704146"/>
    <n v="169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x v="224"/>
    <n v="164291"/>
    <x v="1"/>
    <x v="370"/>
    <n v="78.010921177587846"/>
    <n v="210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x v="225"/>
    <n v="22073"/>
    <x v="0"/>
    <x v="371"/>
    <n v="50.05215419501134"/>
    <n v="441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x v="0"/>
    <x v="372"/>
    <n v="59.16"/>
    <n v="25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x v="74"/>
    <n v="12275"/>
    <x v="1"/>
    <x v="373"/>
    <n v="93.702290076335885"/>
    <n v="131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x v="226"/>
    <n v="5098"/>
    <x v="0"/>
    <x v="374"/>
    <n v="40.14173228346457"/>
    <n v="12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x v="227"/>
    <n v="24882"/>
    <x v="0"/>
    <x v="375"/>
    <n v="70.090140845070422"/>
    <n v="355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x v="0"/>
    <x v="376"/>
    <n v="66.181818181818187"/>
    <n v="44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x v="1"/>
    <x v="377"/>
    <n v="47.714285714285715"/>
    <n v="84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x v="98"/>
    <n v="9749"/>
    <x v="1"/>
    <x v="378"/>
    <n v="62.896774193548389"/>
    <n v="155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x v="14"/>
    <n v="5803"/>
    <x v="0"/>
    <x v="379"/>
    <n v="86.611940298507463"/>
    <n v="67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x v="9"/>
    <n v="14199"/>
    <x v="1"/>
    <x v="380"/>
    <n v="75.126984126984127"/>
    <n v="189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x v="228"/>
    <n v="196779"/>
    <x v="1"/>
    <x v="381"/>
    <n v="41.004167534903104"/>
    <n v="4799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x v="1"/>
    <x v="382"/>
    <n v="50.007915567282325"/>
    <n v="1137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x v="0"/>
    <x v="383"/>
    <n v="96.960674157303373"/>
    <n v="1068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x v="231"/>
    <n v="42795"/>
    <x v="0"/>
    <x v="384"/>
    <n v="100.93160377358491"/>
    <n v="424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x v="232"/>
    <n v="12938"/>
    <x v="3"/>
    <x v="385"/>
    <n v="89.227586206896547"/>
    <n v="145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x v="233"/>
    <n v="101352"/>
    <x v="1"/>
    <x v="386"/>
    <n v="87.979166666666671"/>
    <n v="1152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x v="166"/>
    <n v="4477"/>
    <x v="1"/>
    <x v="387"/>
    <n v="89.54"/>
    <n v="50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x v="234"/>
    <n v="4393"/>
    <x v="0"/>
    <x v="388"/>
    <n v="29.09271523178808"/>
    <n v="151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x v="0"/>
    <x v="389"/>
    <n v="42.006218905472636"/>
    <n v="1608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x v="1"/>
    <x v="390"/>
    <n v="47.004903563255965"/>
    <n v="3059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x v="126"/>
    <n v="3755"/>
    <x v="1"/>
    <x v="391"/>
    <n v="110.44117647058823"/>
    <n v="34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x v="1"/>
    <x v="392"/>
    <n v="41.990909090909092"/>
    <n v="220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x v="237"/>
    <n v="77012"/>
    <x v="1"/>
    <x v="393"/>
    <n v="48.012468827930178"/>
    <n v="1604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x v="32"/>
    <n v="14083"/>
    <x v="1"/>
    <x v="394"/>
    <n v="31.019823788546255"/>
    <n v="454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x v="12"/>
    <n v="12202"/>
    <x v="1"/>
    <x v="395"/>
    <n v="99.203252032520325"/>
    <n v="123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x v="0"/>
    <x v="396"/>
    <n v="66.022316684378325"/>
    <n v="941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x v="0"/>
    <n v="2"/>
    <x v="0"/>
    <x v="50"/>
    <n v="2"/>
    <n v="1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x v="79"/>
    <n v="13772"/>
    <x v="1"/>
    <x v="397"/>
    <n v="46.060200668896321"/>
    <n v="299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x v="190"/>
    <n v="2946"/>
    <x v="0"/>
    <x v="398"/>
    <n v="73.650000000000006"/>
    <n v="40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x v="239"/>
    <n v="168820"/>
    <x v="0"/>
    <x v="399"/>
    <n v="55.99336650082919"/>
    <n v="3015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x v="240"/>
    <n v="154321"/>
    <x v="1"/>
    <x v="400"/>
    <n v="68.985695127402778"/>
    <n v="2237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x v="241"/>
    <n v="26527"/>
    <x v="0"/>
    <x v="401"/>
    <n v="60.981609195402299"/>
    <n v="435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x v="242"/>
    <n v="71583"/>
    <x v="1"/>
    <x v="402"/>
    <n v="110.98139534883721"/>
    <n v="645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x v="74"/>
    <n v="12100"/>
    <x v="1"/>
    <x v="403"/>
    <n v="25"/>
    <n v="484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x v="243"/>
    <n v="12129"/>
    <x v="1"/>
    <x v="404"/>
    <n v="78.759740259740255"/>
    <n v="154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x v="244"/>
    <n v="62804"/>
    <x v="0"/>
    <x v="405"/>
    <n v="87.960784313725483"/>
    <n v="714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x v="184"/>
    <n v="55536"/>
    <x v="2"/>
    <x v="406"/>
    <n v="49.987398739873989"/>
    <n v="1111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x v="75"/>
    <n v="8161"/>
    <x v="1"/>
    <x v="407"/>
    <n v="99.524390243902445"/>
    <n v="82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x v="118"/>
    <n v="14046"/>
    <x v="1"/>
    <x v="408"/>
    <n v="104.82089552238806"/>
    <n v="134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x v="245"/>
    <n v="117628"/>
    <x v="2"/>
    <x v="409"/>
    <n v="108.01469237832875"/>
    <n v="1089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x v="0"/>
    <x v="410"/>
    <n v="28.998544660724033"/>
    <n v="5497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x v="247"/>
    <n v="12552"/>
    <x v="0"/>
    <x v="411"/>
    <n v="30.028708133971293"/>
    <n v="418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x v="248"/>
    <n v="59007"/>
    <x v="0"/>
    <x v="412"/>
    <n v="41.005559416261292"/>
    <n v="1439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x v="12"/>
    <n v="943"/>
    <x v="0"/>
    <x v="413"/>
    <n v="62.866666666666667"/>
    <n v="15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x v="249"/>
    <n v="93963"/>
    <x v="0"/>
    <x v="414"/>
    <n v="47.005002501250623"/>
    <n v="1999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x v="250"/>
    <n v="140469"/>
    <x v="1"/>
    <x v="415"/>
    <n v="26.997693638285604"/>
    <n v="5203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x v="92"/>
    <n v="6423"/>
    <x v="1"/>
    <x v="416"/>
    <n v="68.329787234042556"/>
    <n v="94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x v="151"/>
    <n v="6015"/>
    <x v="0"/>
    <x v="417"/>
    <n v="50.974576271186443"/>
    <n v="118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x v="1"/>
    <x v="418"/>
    <n v="54.024390243902438"/>
    <n v="205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x v="252"/>
    <n v="15723"/>
    <x v="0"/>
    <x v="419"/>
    <n v="97.055555555555557"/>
    <n v="162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x v="135"/>
    <n v="2064"/>
    <x v="0"/>
    <x v="420"/>
    <n v="24.867469879518072"/>
    <n v="83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x v="50"/>
    <n v="7767"/>
    <x v="1"/>
    <x v="421"/>
    <n v="84.423913043478265"/>
    <n v="92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x v="37"/>
    <n v="10313"/>
    <x v="1"/>
    <x v="422"/>
    <n v="47.091324200913242"/>
    <n v="219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x v="253"/>
    <n v="197018"/>
    <x v="1"/>
    <x v="423"/>
    <n v="77.996041171813147"/>
    <n v="2526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x v="254"/>
    <n v="47037"/>
    <x v="0"/>
    <x v="424"/>
    <n v="62.967871485943775"/>
    <n v="747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x v="255"/>
    <n v="173191"/>
    <x v="3"/>
    <x v="425"/>
    <n v="81.006080449017773"/>
    <n v="2138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x v="32"/>
    <n v="5487"/>
    <x v="0"/>
    <x v="426"/>
    <n v="65.321428571428569"/>
    <n v="84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x v="135"/>
    <n v="9817"/>
    <x v="1"/>
    <x v="427"/>
    <n v="104.43617021276596"/>
    <n v="94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x v="106"/>
    <n v="6369"/>
    <x v="0"/>
    <x v="428"/>
    <n v="69.989010989010993"/>
    <n v="91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x v="256"/>
    <n v="65755"/>
    <x v="0"/>
    <x v="429"/>
    <n v="83.023989898989896"/>
    <n v="792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x v="91"/>
    <n v="903"/>
    <x v="3"/>
    <x v="430"/>
    <n v="90.3"/>
    <n v="10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x v="257"/>
    <n v="178120"/>
    <x v="1"/>
    <x v="431"/>
    <n v="103.98131932282546"/>
    <n v="1713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x v="81"/>
    <n v="13678"/>
    <x v="1"/>
    <x v="432"/>
    <n v="54.931726907630519"/>
    <n v="24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x v="32"/>
    <n v="9969"/>
    <x v="1"/>
    <x v="433"/>
    <n v="51.921875"/>
    <n v="192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x v="1"/>
    <x v="434"/>
    <n v="60.02834008097166"/>
    <n v="247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x v="258"/>
    <n v="100900"/>
    <x v="1"/>
    <x v="435"/>
    <n v="44.003488879197555"/>
    <n v="2293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x v="259"/>
    <n v="165954"/>
    <x v="1"/>
    <x v="436"/>
    <n v="53.003513254551258"/>
    <n v="3131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x v="260"/>
    <n v="1744"/>
    <x v="0"/>
    <x v="437"/>
    <n v="54.5"/>
    <n v="32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x v="1"/>
    <x v="438"/>
    <n v="75.04195804195804"/>
    <n v="143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x v="29"/>
    <n v="3232"/>
    <x v="3"/>
    <x v="439"/>
    <n v="35.911111111111111"/>
    <n v="90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x v="8"/>
    <n v="10938"/>
    <x v="1"/>
    <x v="440"/>
    <n v="36.952702702702702"/>
    <n v="296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x v="118"/>
    <n v="10739"/>
    <x v="1"/>
    <x v="441"/>
    <n v="63.170588235294119"/>
    <n v="170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x v="85"/>
    <n v="5579"/>
    <x v="0"/>
    <x v="442"/>
    <n v="29.99462365591398"/>
    <n v="186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x v="261"/>
    <n v="37754"/>
    <x v="3"/>
    <x v="443"/>
    <n v="86"/>
    <n v="439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x v="0"/>
    <x v="444"/>
    <n v="75.014876033057845"/>
    <n v="60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x v="79"/>
    <n v="8703"/>
    <x v="1"/>
    <x v="445"/>
    <n v="101.19767441860465"/>
    <n v="86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x v="0"/>
    <n v="4"/>
    <x v="0"/>
    <x v="446"/>
    <n v="4"/>
    <n v="1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x v="263"/>
    <n v="182302"/>
    <x v="1"/>
    <x v="447"/>
    <n v="29.001272669424118"/>
    <n v="6286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x v="73"/>
    <n v="3045"/>
    <x v="0"/>
    <x v="448"/>
    <n v="98.225806451612897"/>
    <n v="31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x v="264"/>
    <n v="102749"/>
    <x v="0"/>
    <x v="449"/>
    <n v="87.001693480101608"/>
    <n v="1181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x v="220"/>
    <n v="1763"/>
    <x v="0"/>
    <x v="450"/>
    <n v="45.205128205128204"/>
    <n v="39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x v="1"/>
    <x v="451"/>
    <n v="37.001341561577675"/>
    <n v="3727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x v="1"/>
    <x v="452"/>
    <n v="94.976947040498445"/>
    <n v="160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x v="92"/>
    <n v="1332"/>
    <x v="0"/>
    <x v="453"/>
    <n v="28.956521739130434"/>
    <n v="46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x v="267"/>
    <n v="118706"/>
    <x v="1"/>
    <x v="454"/>
    <n v="55.993396226415094"/>
    <n v="2120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x v="9"/>
    <n v="5674"/>
    <x v="0"/>
    <x v="455"/>
    <n v="54.038095238095238"/>
    <n v="105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x v="1"/>
    <x v="456"/>
    <n v="82.38"/>
    <n v="50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x v="268"/>
    <n v="139354"/>
    <x v="1"/>
    <x v="457"/>
    <n v="66.997115384615384"/>
    <n v="2080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x v="269"/>
    <n v="57734"/>
    <x v="0"/>
    <x v="458"/>
    <n v="107.91401869158878"/>
    <n v="535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x v="270"/>
    <n v="145265"/>
    <x v="1"/>
    <x v="459"/>
    <n v="69.009501187648453"/>
    <n v="2105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x v="271"/>
    <n v="95020"/>
    <x v="1"/>
    <x v="460"/>
    <n v="39.006568144499177"/>
    <n v="2436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x v="53"/>
    <n v="8829"/>
    <x v="1"/>
    <x v="461"/>
    <n v="110.3625"/>
    <n v="80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x v="272"/>
    <n v="3984"/>
    <x v="1"/>
    <x v="462"/>
    <n v="94.857142857142861"/>
    <n v="42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x v="1"/>
    <n v="8053"/>
    <x v="1"/>
    <x v="463"/>
    <n v="57.935251798561154"/>
    <n v="139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x v="220"/>
    <n v="1620"/>
    <x v="0"/>
    <x v="464"/>
    <n v="101.25"/>
    <n v="16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x v="36"/>
    <n v="10328"/>
    <x v="1"/>
    <x v="465"/>
    <n v="64.95597484276729"/>
    <n v="15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x v="136"/>
    <n v="10289"/>
    <x v="1"/>
    <x v="466"/>
    <n v="27.00524934383202"/>
    <n v="381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x v="33"/>
    <n v="9889"/>
    <x v="1"/>
    <x v="467"/>
    <n v="50.97422680412371"/>
    <n v="194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x v="0"/>
    <x v="468"/>
    <n v="104.94260869565217"/>
    <n v="575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x v="92"/>
    <n v="8907"/>
    <x v="1"/>
    <x v="469"/>
    <n v="84.028301886792448"/>
    <n v="106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x v="220"/>
    <n v="14606"/>
    <x v="1"/>
    <x v="470"/>
    <n v="102.85915492957747"/>
    <n v="142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x v="1"/>
    <x v="471"/>
    <n v="39.962085308056871"/>
    <n v="21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x v="274"/>
    <n v="57122"/>
    <x v="0"/>
    <x v="472"/>
    <n v="51.001785714285717"/>
    <n v="1120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x v="275"/>
    <n v="4613"/>
    <x v="0"/>
    <x v="473"/>
    <n v="40.823008849557525"/>
    <n v="113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x v="276"/>
    <n v="162603"/>
    <x v="1"/>
    <x v="474"/>
    <n v="58.999637155297535"/>
    <n v="2756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x v="166"/>
    <n v="12310"/>
    <x v="1"/>
    <x v="475"/>
    <n v="71.156069364161851"/>
    <n v="173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x v="133"/>
    <n v="8656"/>
    <x v="1"/>
    <x v="476"/>
    <n v="99.494252873563212"/>
    <n v="87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x v="0"/>
    <x v="477"/>
    <n v="103.98634590377114"/>
    <n v="1538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x v="3"/>
    <n v="689"/>
    <x v="0"/>
    <x v="478"/>
    <n v="76.555555555555557"/>
    <n v="9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x v="278"/>
    <n v="48236"/>
    <x v="0"/>
    <x v="479"/>
    <n v="87.068592057761734"/>
    <n v="55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x v="241"/>
    <n v="77021"/>
    <x v="1"/>
    <x v="480"/>
    <n v="48.99554707379135"/>
    <n v="1572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x v="279"/>
    <n v="27844"/>
    <x v="0"/>
    <x v="481"/>
    <n v="42.969135802469133"/>
    <n v="648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x v="5"/>
    <n v="702"/>
    <x v="0"/>
    <x v="482"/>
    <n v="33.428571428571431"/>
    <n v="2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x v="280"/>
    <n v="197024"/>
    <x v="1"/>
    <x v="483"/>
    <n v="83.982949701619773"/>
    <n v="2346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x v="98"/>
    <n v="11663"/>
    <x v="1"/>
    <x v="484"/>
    <n v="101.41739130434783"/>
    <n v="115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x v="243"/>
    <n v="9339"/>
    <x v="1"/>
    <x v="485"/>
    <n v="109.87058823529412"/>
    <n v="85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x v="166"/>
    <n v="4596"/>
    <x v="1"/>
    <x v="486"/>
    <n v="31.916666666666668"/>
    <n v="144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x v="281"/>
    <n v="173437"/>
    <x v="1"/>
    <x v="487"/>
    <n v="70.993450675399103"/>
    <n v="244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x v="255"/>
    <n v="45831"/>
    <x v="3"/>
    <x v="488"/>
    <n v="77.026890756302521"/>
    <n v="595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x v="79"/>
    <n v="6514"/>
    <x v="1"/>
    <x v="489"/>
    <n v="101.78125"/>
    <n v="64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x v="1"/>
    <x v="490"/>
    <n v="51.059701492537314"/>
    <n v="268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x v="1"/>
    <x v="491"/>
    <n v="68.02051282051282"/>
    <n v="195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x v="282"/>
    <n v="1667"/>
    <x v="0"/>
    <x v="492"/>
    <n v="30.87037037037037"/>
    <n v="54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x v="122"/>
    <n v="3349"/>
    <x v="0"/>
    <x v="493"/>
    <n v="27.908333333333335"/>
    <n v="120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x v="283"/>
    <n v="46317"/>
    <x v="0"/>
    <x v="494"/>
    <n v="79.994818652849744"/>
    <n v="579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x v="284"/>
    <n v="78743"/>
    <x v="0"/>
    <x v="495"/>
    <n v="38.003378378378379"/>
    <n v="2072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x v="0"/>
    <n v="0"/>
    <x v="0"/>
    <x v="0"/>
    <n v="0"/>
    <n v="0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x v="285"/>
    <n v="107743"/>
    <x v="0"/>
    <x v="496"/>
    <n v="59.990534521158132"/>
    <n v="1796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x v="81"/>
    <n v="6889"/>
    <x v="1"/>
    <x v="497"/>
    <n v="37.037634408602152"/>
    <n v="186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x v="286"/>
    <n v="45983"/>
    <x v="1"/>
    <x v="498"/>
    <n v="99.963043478260872"/>
    <n v="460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x v="168"/>
    <n v="6924"/>
    <x v="0"/>
    <x v="499"/>
    <n v="111.6774193548387"/>
    <n v="62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x v="262"/>
    <n v="12497"/>
    <x v="0"/>
    <x v="500"/>
    <n v="36.014409221902014"/>
    <n v="347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x v="1"/>
    <x v="501"/>
    <n v="66.010284810126578"/>
    <n v="252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x v="0"/>
    <x v="502"/>
    <n v="44.05263157894737"/>
    <n v="19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x v="288"/>
    <n v="193820"/>
    <x v="1"/>
    <x v="503"/>
    <n v="52.999726551818434"/>
    <n v="3657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x v="172"/>
    <n v="119510"/>
    <x v="0"/>
    <x v="504"/>
    <n v="95"/>
    <n v="1258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x v="75"/>
    <n v="9289"/>
    <x v="1"/>
    <x v="505"/>
    <n v="70.908396946564892"/>
    <n v="131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x v="252"/>
    <n v="35498"/>
    <x v="0"/>
    <x v="506"/>
    <n v="98.060773480662988"/>
    <n v="362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x v="14"/>
    <n v="12678"/>
    <x v="1"/>
    <x v="507"/>
    <n v="53.046025104602514"/>
    <n v="239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x v="3"/>
    <x v="508"/>
    <n v="93.142857142857139"/>
    <n v="35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x v="3"/>
    <x v="509"/>
    <n v="58.945075757575758"/>
    <n v="52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x v="133"/>
    <n v="4797"/>
    <x v="0"/>
    <x v="510"/>
    <n v="36.067669172932334"/>
    <n v="133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x v="290"/>
    <n v="53324"/>
    <x v="0"/>
    <x v="511"/>
    <n v="63.030732860520096"/>
    <n v="84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x v="291"/>
    <n v="6608"/>
    <x v="1"/>
    <x v="512"/>
    <n v="84.717948717948715"/>
    <n v="78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x v="35"/>
    <n v="622"/>
    <x v="0"/>
    <x v="513"/>
    <n v="62.2"/>
    <n v="10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x v="96"/>
    <n v="180802"/>
    <x v="1"/>
    <x v="514"/>
    <n v="101.97518330513255"/>
    <n v="1773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x v="126"/>
    <n v="3406"/>
    <x v="1"/>
    <x v="515"/>
    <n v="106.4375"/>
    <n v="32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x v="4"/>
    <n v="11061"/>
    <x v="1"/>
    <x v="516"/>
    <n v="29.975609756097562"/>
    <n v="369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x v="0"/>
    <x v="517"/>
    <n v="85.806282722513089"/>
    <n v="191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x v="1"/>
    <x v="518"/>
    <n v="70.82022471910112"/>
    <n v="89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x v="127"/>
    <n v="81136"/>
    <x v="0"/>
    <x v="519"/>
    <n v="40.998484082870135"/>
    <n v="1979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x v="118"/>
    <n v="1768"/>
    <x v="0"/>
    <x v="520"/>
    <n v="28.063492063492063"/>
    <n v="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x v="1"/>
    <x v="521"/>
    <n v="88.054421768707485"/>
    <n v="147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x v="223"/>
    <n v="188480"/>
    <x v="0"/>
    <x v="522"/>
    <n v="31"/>
    <n v="6080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x v="25"/>
    <n v="7227"/>
    <x v="0"/>
    <x v="523"/>
    <n v="90.337500000000006"/>
    <n v="80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x v="135"/>
    <n v="574"/>
    <x v="0"/>
    <x v="524"/>
    <n v="63.777777777777779"/>
    <n v="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x v="0"/>
    <x v="525"/>
    <n v="53.995515695067262"/>
    <n v="1784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x v="294"/>
    <n v="178338"/>
    <x v="2"/>
    <x v="526"/>
    <n v="48.993956043956047"/>
    <n v="3640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x v="39"/>
    <n v="8046"/>
    <x v="1"/>
    <x v="527"/>
    <n v="63.857142857142854"/>
    <n v="126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x v="295"/>
    <n v="184086"/>
    <x v="1"/>
    <x v="528"/>
    <n v="82.996393146979258"/>
    <n v="221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x v="0"/>
    <x v="529"/>
    <n v="55.08230452674897"/>
    <n v="243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x v="97"/>
    <n v="12533"/>
    <x v="1"/>
    <x v="530"/>
    <n v="62.044554455445542"/>
    <n v="20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x v="122"/>
    <n v="14697"/>
    <x v="1"/>
    <x v="531"/>
    <n v="104.97857142857143"/>
    <n v="140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x v="197"/>
    <n v="98935"/>
    <x v="1"/>
    <x v="532"/>
    <n v="94.044676806083643"/>
    <n v="1052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x v="0"/>
    <x v="533"/>
    <n v="44.007716049382715"/>
    <n v="1296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x v="122"/>
    <n v="7120"/>
    <x v="0"/>
    <x v="534"/>
    <n v="92.467532467532465"/>
    <n v="77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x v="98"/>
    <n v="14097"/>
    <x v="1"/>
    <x v="535"/>
    <n v="57.072874493927124"/>
    <n v="247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x v="0"/>
    <x v="536"/>
    <n v="109.07848101265823"/>
    <n v="395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x v="299"/>
    <n v="1930"/>
    <x v="0"/>
    <x v="537"/>
    <n v="39.387755102040813"/>
    <n v="49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x v="300"/>
    <n v="13864"/>
    <x v="0"/>
    <x v="538"/>
    <n v="77.022222222222226"/>
    <n v="180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x v="54"/>
    <n v="7742"/>
    <x v="1"/>
    <x v="539"/>
    <n v="92.166666666666671"/>
    <n v="84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x v="301"/>
    <n v="164109"/>
    <x v="0"/>
    <x v="540"/>
    <n v="61.007063197026021"/>
    <n v="2690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x v="3"/>
    <n v="6870"/>
    <x v="1"/>
    <x v="541"/>
    <n v="78.068181818181813"/>
    <n v="88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x v="81"/>
    <n v="12597"/>
    <x v="1"/>
    <x v="542"/>
    <n v="80.75"/>
    <n v="156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x v="302"/>
    <n v="179074"/>
    <x v="1"/>
    <x v="543"/>
    <n v="59.991289782244557"/>
    <n v="2985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x v="303"/>
    <n v="83843"/>
    <x v="1"/>
    <x v="544"/>
    <n v="110.03018372703411"/>
    <n v="762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x v="0"/>
    <n v="4"/>
    <x v="3"/>
    <x v="446"/>
    <n v="4"/>
    <n v="1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x v="304"/>
    <n v="105598"/>
    <x v="0"/>
    <x v="545"/>
    <n v="37.99856063332134"/>
    <n v="2779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x v="25"/>
    <n v="8866"/>
    <x v="0"/>
    <x v="546"/>
    <n v="96.369565217391298"/>
    <n v="92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x v="0"/>
    <x v="547"/>
    <n v="72.978599221789878"/>
    <n v="102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x v="40"/>
    <n v="14408"/>
    <x v="1"/>
    <x v="548"/>
    <n v="26.007220216606498"/>
    <n v="554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x v="9"/>
    <n v="14089"/>
    <x v="1"/>
    <x v="549"/>
    <n v="104.36296296296297"/>
    <n v="135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x v="5"/>
    <n v="12467"/>
    <x v="1"/>
    <x v="550"/>
    <n v="102.18852459016394"/>
    <n v="122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x v="46"/>
    <n v="11960"/>
    <x v="1"/>
    <x v="551"/>
    <n v="54.117647058823529"/>
    <n v="221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x v="306"/>
    <n v="7966"/>
    <x v="1"/>
    <x v="552"/>
    <n v="63.222222222222221"/>
    <n v="126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x v="307"/>
    <n v="106321"/>
    <x v="1"/>
    <x v="553"/>
    <n v="104.03228962818004"/>
    <n v="1022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x v="77"/>
    <n v="158832"/>
    <x v="1"/>
    <x v="554"/>
    <n v="49.994334277620396"/>
    <n v="3177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x v="162"/>
    <n v="11091"/>
    <x v="1"/>
    <x v="555"/>
    <n v="56.015151515151516"/>
    <n v="198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x v="34"/>
    <n v="1269"/>
    <x v="0"/>
    <x v="556"/>
    <n v="48.807692307692307"/>
    <n v="26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x v="41"/>
    <n v="5107"/>
    <x v="1"/>
    <x v="557"/>
    <n v="60.082352941176474"/>
    <n v="85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x v="0"/>
    <x v="558"/>
    <n v="78.990502793296088"/>
    <n v="1790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x v="309"/>
    <n v="194166"/>
    <x v="1"/>
    <x v="559"/>
    <n v="53.99499443826474"/>
    <n v="3596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x v="29"/>
    <n v="4124"/>
    <x v="0"/>
    <x v="560"/>
    <n v="111.45945945945945"/>
    <n v="37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x v="85"/>
    <n v="14865"/>
    <x v="1"/>
    <x v="561"/>
    <n v="60.922131147540981"/>
    <n v="244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x v="310"/>
    <n v="134688"/>
    <x v="1"/>
    <x v="562"/>
    <n v="26.0015444015444"/>
    <n v="5180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x v="311"/>
    <n v="47705"/>
    <x v="1"/>
    <x v="563"/>
    <n v="80.993208828522924"/>
    <n v="589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x v="312"/>
    <n v="95364"/>
    <x v="1"/>
    <x v="564"/>
    <n v="34.995963302752294"/>
    <n v="2725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x v="26"/>
    <n v="3295"/>
    <x v="0"/>
    <x v="565"/>
    <n v="94.142857142857139"/>
    <n v="35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x v="25"/>
    <n v="4896"/>
    <x v="3"/>
    <x v="566"/>
    <n v="52.085106382978722"/>
    <n v="94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x v="313"/>
    <n v="7496"/>
    <x v="1"/>
    <x v="567"/>
    <n v="24.986666666666668"/>
    <n v="300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x v="50"/>
    <n v="9967"/>
    <x v="1"/>
    <x v="568"/>
    <n v="69.215277777777771"/>
    <n v="144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x v="314"/>
    <n v="52421"/>
    <x v="0"/>
    <x v="569"/>
    <n v="93.944444444444443"/>
    <n v="558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x v="62"/>
    <n v="6298"/>
    <x v="0"/>
    <x v="570"/>
    <n v="98.40625"/>
    <n v="64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x v="139"/>
    <n v="1546"/>
    <x v="3"/>
    <x v="571"/>
    <n v="41.783783783783782"/>
    <n v="37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x v="315"/>
    <n v="16168"/>
    <x v="0"/>
    <x v="572"/>
    <n v="65.991836734693877"/>
    <n v="245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x v="8"/>
    <n v="6269"/>
    <x v="1"/>
    <x v="573"/>
    <n v="72.05747126436782"/>
    <n v="87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x v="316"/>
    <n v="149578"/>
    <x v="1"/>
    <x v="574"/>
    <n v="48.003209242618745"/>
    <n v="3116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x v="46"/>
    <n v="3841"/>
    <x v="0"/>
    <x v="575"/>
    <n v="54.098591549295776"/>
    <n v="71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x v="251"/>
    <n v="4531"/>
    <x v="0"/>
    <x v="576"/>
    <n v="107.88095238095238"/>
    <n v="42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x v="317"/>
    <n v="60934"/>
    <x v="1"/>
    <x v="577"/>
    <n v="67.034103410341032"/>
    <n v="909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x v="1"/>
    <x v="578"/>
    <n v="64.01425914445133"/>
    <n v="161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x v="200"/>
    <n v="13065"/>
    <x v="1"/>
    <x v="579"/>
    <n v="96.066176470588232"/>
    <n v="136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x v="31"/>
    <n v="6654"/>
    <x v="1"/>
    <x v="580"/>
    <n v="51.184615384615384"/>
    <n v="130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x v="151"/>
    <n v="6852"/>
    <x v="0"/>
    <x v="581"/>
    <n v="43.92307692307692"/>
    <n v="156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x v="215"/>
    <n v="124517"/>
    <x v="0"/>
    <x v="582"/>
    <n v="91.021198830409361"/>
    <n v="1368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x v="58"/>
    <n v="5113"/>
    <x v="0"/>
    <x v="583"/>
    <n v="50.127450980392155"/>
    <n v="102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x v="143"/>
    <n v="5824"/>
    <x v="0"/>
    <x v="584"/>
    <n v="67.720930232558146"/>
    <n v="8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x v="60"/>
    <n v="6226"/>
    <x v="1"/>
    <x v="585"/>
    <n v="61.03921568627451"/>
    <n v="102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x v="154"/>
    <n v="20243"/>
    <x v="0"/>
    <x v="586"/>
    <n v="80.011857707509876"/>
    <n v="253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x v="319"/>
    <n v="188288"/>
    <x v="1"/>
    <x v="587"/>
    <n v="47.001497753369947"/>
    <n v="4006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x v="0"/>
    <x v="588"/>
    <n v="71.127388535031841"/>
    <n v="157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x v="321"/>
    <n v="146595"/>
    <x v="1"/>
    <x v="589"/>
    <n v="89.99079189686924"/>
    <n v="1629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x v="58"/>
    <n v="7875"/>
    <x v="0"/>
    <x v="590"/>
    <n v="43.032786885245905"/>
    <n v="183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x v="322"/>
    <n v="148779"/>
    <x v="1"/>
    <x v="591"/>
    <n v="67.997714808043881"/>
    <n v="2188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x v="323"/>
    <n v="175868"/>
    <x v="1"/>
    <x v="592"/>
    <n v="73.004566210045667"/>
    <n v="2409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x v="324"/>
    <n v="5112"/>
    <x v="0"/>
    <x v="593"/>
    <n v="62.341463414634148"/>
    <n v="82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x v="0"/>
    <n v="5"/>
    <x v="0"/>
    <x v="298"/>
    <n v="5"/>
    <n v="1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x v="9"/>
    <n v="13018"/>
    <x v="1"/>
    <x v="594"/>
    <n v="67.103092783505161"/>
    <n v="194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x v="325"/>
    <n v="91176"/>
    <x v="1"/>
    <x v="595"/>
    <n v="79.978947368421046"/>
    <n v="1140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x v="98"/>
    <n v="6342"/>
    <x v="1"/>
    <x v="596"/>
    <n v="62.176470588235297"/>
    <n v="102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x v="326"/>
    <n v="151438"/>
    <x v="1"/>
    <x v="597"/>
    <n v="53.005950297514879"/>
    <n v="2857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x v="88"/>
    <n v="6178"/>
    <x v="1"/>
    <x v="598"/>
    <n v="57.738317757009348"/>
    <n v="107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x v="74"/>
    <n v="6405"/>
    <x v="1"/>
    <x v="599"/>
    <n v="40.03125"/>
    <n v="160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x v="327"/>
    <n v="180667"/>
    <x v="1"/>
    <x v="600"/>
    <n v="81.016591928251117"/>
    <n v="2230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x v="61"/>
    <n v="11075"/>
    <x v="1"/>
    <x v="601"/>
    <n v="35.047468354430379"/>
    <n v="316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x v="83"/>
    <n v="12042"/>
    <x v="1"/>
    <x v="602"/>
    <n v="102.92307692307692"/>
    <n v="117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1"/>
    <x v="603"/>
    <n v="27.998126756166094"/>
    <n v="6406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x v="139"/>
    <n v="1136"/>
    <x v="3"/>
    <x v="604"/>
    <n v="75.733333333333334"/>
    <n v="15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x v="8"/>
    <n v="8645"/>
    <x v="1"/>
    <x v="605"/>
    <n v="45.026041666666664"/>
    <n v="192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x v="1"/>
    <x v="606"/>
    <n v="73.615384615384613"/>
    <n v="26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x v="329"/>
    <n v="41205"/>
    <x v="1"/>
    <x v="607"/>
    <n v="56.991701244813278"/>
    <n v="723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x v="275"/>
    <n v="14488"/>
    <x v="1"/>
    <x v="608"/>
    <n v="85.223529411764702"/>
    <n v="170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x v="330"/>
    <n v="12129"/>
    <x v="1"/>
    <x v="609"/>
    <n v="50.962184873949582"/>
    <n v="238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x v="1"/>
    <n v="3496"/>
    <x v="1"/>
    <x v="610"/>
    <n v="63.563636363636363"/>
    <n v="55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x v="331"/>
    <n v="97037"/>
    <x v="0"/>
    <x v="611"/>
    <n v="80.999165275459092"/>
    <n v="1198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x v="332"/>
    <n v="55757"/>
    <x v="0"/>
    <x v="612"/>
    <n v="86.044753086419746"/>
    <n v="648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x v="333"/>
    <n v="11525"/>
    <x v="1"/>
    <x v="613"/>
    <n v="90.0390625"/>
    <n v="128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x v="1"/>
    <x v="614"/>
    <n v="74.006063432835816"/>
    <n v="2144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x v="335"/>
    <n v="5916"/>
    <x v="0"/>
    <x v="615"/>
    <n v="92.4375"/>
    <n v="64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x v="336"/>
    <n v="150806"/>
    <x v="1"/>
    <x v="616"/>
    <n v="55.999257333828446"/>
    <n v="2693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x v="135"/>
    <n v="14249"/>
    <x v="1"/>
    <x v="617"/>
    <n v="32.983796296296298"/>
    <n v="432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x v="0"/>
    <x v="618"/>
    <n v="93.596774193548384"/>
    <n v="62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x v="1"/>
    <x v="619"/>
    <n v="69.867724867724874"/>
    <n v="189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x v="39"/>
    <n v="11108"/>
    <x v="1"/>
    <x v="620"/>
    <n v="72.129870129870127"/>
    <n v="154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x v="89"/>
    <n v="2884"/>
    <x v="1"/>
    <x v="621"/>
    <n v="30.041666666666668"/>
    <n v="96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x v="337"/>
    <n v="55476"/>
    <x v="0"/>
    <x v="622"/>
    <n v="73.968000000000004"/>
    <n v="750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x v="40"/>
    <n v="5973"/>
    <x v="3"/>
    <x v="623"/>
    <n v="68.65517241379311"/>
    <n v="87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x v="338"/>
    <n v="183756"/>
    <x v="1"/>
    <x v="624"/>
    <n v="59.992164544564154"/>
    <n v="3063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x v="339"/>
    <n v="30902"/>
    <x v="2"/>
    <x v="625"/>
    <n v="111.15827338129496"/>
    <n v="278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x v="313"/>
    <n v="5569"/>
    <x v="0"/>
    <x v="626"/>
    <n v="53.038095238095238"/>
    <n v="105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x v="3"/>
    <x v="627"/>
    <n v="55.985524728588658"/>
    <n v="1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x v="340"/>
    <n v="158590"/>
    <x v="1"/>
    <x v="628"/>
    <n v="69.986760812003524"/>
    <n v="2266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x v="341"/>
    <n v="127591"/>
    <x v="0"/>
    <x v="629"/>
    <n v="48.998079877112133"/>
    <n v="2604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x v="275"/>
    <n v="6750"/>
    <x v="0"/>
    <x v="630"/>
    <n v="103.84615384615384"/>
    <n v="65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x v="342"/>
    <n v="9318"/>
    <x v="0"/>
    <x v="631"/>
    <n v="99.127659574468083"/>
    <n v="94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x v="133"/>
    <n v="4832"/>
    <x v="2"/>
    <x v="632"/>
    <n v="107.37777777777778"/>
    <n v="45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x v="0"/>
    <x v="633"/>
    <n v="76.922178988326849"/>
    <n v="257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x v="1"/>
    <x v="634"/>
    <n v="58.128865979381445"/>
    <n v="194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x v="243"/>
    <n v="13382"/>
    <x v="1"/>
    <x v="635"/>
    <n v="103.73643410852713"/>
    <n v="129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x v="344"/>
    <n v="32986"/>
    <x v="1"/>
    <x v="636"/>
    <n v="87.962666666666664"/>
    <n v="375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x v="345"/>
    <n v="81984"/>
    <x v="0"/>
    <x v="637"/>
    <n v="28"/>
    <n v="29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x v="346"/>
    <n v="178483"/>
    <x v="0"/>
    <x v="638"/>
    <n v="37.999361294443261"/>
    <n v="4697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x v="201"/>
    <n v="87448"/>
    <x v="0"/>
    <x v="639"/>
    <n v="29.999313893653515"/>
    <n v="29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x v="6"/>
    <n v="1863"/>
    <x v="0"/>
    <x v="640"/>
    <n v="103.5"/>
    <n v="18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x v="347"/>
    <n v="62174"/>
    <x v="3"/>
    <x v="641"/>
    <n v="85.994467496542185"/>
    <n v="723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x v="155"/>
    <n v="59003"/>
    <x v="0"/>
    <x v="642"/>
    <n v="98.011627906976742"/>
    <n v="60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x v="0"/>
    <n v="2"/>
    <x v="0"/>
    <x v="50"/>
    <n v="2"/>
    <n v="1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x v="348"/>
    <n v="174039"/>
    <x v="0"/>
    <x v="643"/>
    <n v="44.994570837642193"/>
    <n v="3868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x v="83"/>
    <n v="12684"/>
    <x v="1"/>
    <x v="644"/>
    <n v="31.012224938875306"/>
    <n v="409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x v="60"/>
    <n v="14033"/>
    <x v="1"/>
    <x v="645"/>
    <n v="59.970085470085472"/>
    <n v="234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x v="349"/>
    <n v="177936"/>
    <x v="1"/>
    <x v="646"/>
    <n v="58.9973474801061"/>
    <n v="3016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x v="1"/>
    <x v="647"/>
    <n v="50.045454545454547"/>
    <n v="264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0"/>
    <x v="648"/>
    <n v="98.966269841269835"/>
    <n v="504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x v="83"/>
    <n v="824"/>
    <x v="0"/>
    <x v="649"/>
    <n v="58.857142857142854"/>
    <n v="1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x v="3"/>
    <x v="650"/>
    <n v="81.010256410256417"/>
    <n v="390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x v="353"/>
    <n v="57010"/>
    <x v="0"/>
    <x v="651"/>
    <n v="76.013333333333335"/>
    <n v="750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x v="14"/>
    <n v="7438"/>
    <x v="0"/>
    <x v="652"/>
    <n v="96.597402597402592"/>
    <n v="77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x v="354"/>
    <n v="57872"/>
    <x v="0"/>
    <x v="653"/>
    <n v="76.957446808510639"/>
    <n v="752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x v="14"/>
    <n v="8906"/>
    <x v="0"/>
    <x v="654"/>
    <n v="67.984732824427482"/>
    <n v="131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x v="83"/>
    <n v="7724"/>
    <x v="0"/>
    <x v="655"/>
    <n v="88.781609195402297"/>
    <n v="8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x v="355"/>
    <n v="26571"/>
    <x v="0"/>
    <x v="656"/>
    <n v="24.99623706491063"/>
    <n v="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x v="135"/>
    <n v="12219"/>
    <x v="1"/>
    <x v="657"/>
    <n v="44.922794117647058"/>
    <n v="272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x v="33"/>
    <n v="1985"/>
    <x v="3"/>
    <x v="658"/>
    <n v="79.400000000000006"/>
    <n v="25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x v="350"/>
    <n v="12155"/>
    <x v="1"/>
    <x v="659"/>
    <n v="29.009546539379475"/>
    <n v="419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x v="356"/>
    <n v="5593"/>
    <x v="0"/>
    <x v="660"/>
    <n v="73.59210526315789"/>
    <n v="76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x v="357"/>
    <n v="175020"/>
    <x v="1"/>
    <x v="661"/>
    <n v="107.97038864898211"/>
    <n v="162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x v="358"/>
    <n v="75955"/>
    <x v="1"/>
    <x v="662"/>
    <n v="68.987284287011803"/>
    <n v="1101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x v="359"/>
    <n v="119127"/>
    <x v="1"/>
    <x v="663"/>
    <n v="111.02236719478098"/>
    <n v="1073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x v="360"/>
    <n v="110689"/>
    <x v="0"/>
    <x v="664"/>
    <n v="24.997515808491418"/>
    <n v="442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x v="36"/>
    <n v="2445"/>
    <x v="0"/>
    <x v="665"/>
    <n v="42.155172413793103"/>
    <n v="58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x v="361"/>
    <n v="57250"/>
    <x v="3"/>
    <x v="666"/>
    <n v="47.003284072249592"/>
    <n v="1218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x v="62"/>
    <n v="11929"/>
    <x v="1"/>
    <x v="667"/>
    <n v="36.0392749244713"/>
    <n v="331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x v="362"/>
    <n v="118214"/>
    <x v="1"/>
    <x v="668"/>
    <n v="101.03760683760684"/>
    <n v="1170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x v="98"/>
    <n v="4432"/>
    <x v="0"/>
    <x v="669"/>
    <n v="39.927927927927925"/>
    <n v="111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x v="105"/>
    <n v="17879"/>
    <x v="3"/>
    <x v="670"/>
    <n v="83.158139534883716"/>
    <n v="215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x v="1"/>
    <n v="14511"/>
    <x v="1"/>
    <x v="671"/>
    <n v="39.97520661157025"/>
    <n v="363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x v="363"/>
    <n v="141822"/>
    <x v="0"/>
    <x v="672"/>
    <n v="47.993908629441627"/>
    <n v="2955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x v="364"/>
    <n v="159037"/>
    <x v="0"/>
    <x v="673"/>
    <n v="95.978877489438744"/>
    <n v="1657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x v="91"/>
    <n v="8109"/>
    <x v="1"/>
    <x v="674"/>
    <n v="78.728155339805824"/>
    <n v="103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x v="173"/>
    <n v="8244"/>
    <x v="1"/>
    <x v="675"/>
    <n v="56.081632653061227"/>
    <n v="14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x v="1"/>
    <n v="7600"/>
    <x v="1"/>
    <x v="676"/>
    <n v="69.090909090909093"/>
    <n v="110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x v="365"/>
    <n v="94501"/>
    <x v="0"/>
    <x v="677"/>
    <n v="102.05291576673866"/>
    <n v="92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x v="168"/>
    <n v="14381"/>
    <x v="1"/>
    <x v="678"/>
    <n v="107.32089552238806"/>
    <n v="134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x v="42"/>
    <n v="13980"/>
    <x v="1"/>
    <x v="679"/>
    <n v="51.970260223048328"/>
    <n v="269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x v="49"/>
    <n v="12449"/>
    <x v="1"/>
    <x v="680"/>
    <n v="71.137142857142862"/>
    <n v="175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x v="190"/>
    <n v="7348"/>
    <x v="1"/>
    <x v="681"/>
    <n v="106.49275362318841"/>
    <n v="69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x v="136"/>
    <n v="8158"/>
    <x v="1"/>
    <x v="682"/>
    <n v="42.93684210526316"/>
    <n v="190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x v="92"/>
    <n v="7119"/>
    <x v="1"/>
    <x v="683"/>
    <n v="30.037974683544302"/>
    <n v="237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x v="46"/>
    <n v="5438"/>
    <x v="0"/>
    <x v="684"/>
    <n v="70.623376623376629"/>
    <n v="77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x v="366"/>
    <n v="115396"/>
    <x v="0"/>
    <x v="685"/>
    <n v="66.016018306636155"/>
    <n v="1748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x v="14"/>
    <n v="7656"/>
    <x v="0"/>
    <x v="686"/>
    <n v="96.911392405063296"/>
    <n v="79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x v="243"/>
    <n v="12322"/>
    <x v="1"/>
    <x v="687"/>
    <n v="62.867346938775512"/>
    <n v="196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x v="367"/>
    <n v="96888"/>
    <x v="0"/>
    <x v="688"/>
    <n v="108.98537682789652"/>
    <n v="889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x v="368"/>
    <n v="196960"/>
    <x v="1"/>
    <x v="689"/>
    <n v="26.999314599040439"/>
    <n v="7295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x v="369"/>
    <n v="188057"/>
    <x v="1"/>
    <x v="690"/>
    <n v="65.004147943311438"/>
    <n v="2893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x v="71"/>
    <n v="6245"/>
    <x v="0"/>
    <x v="691"/>
    <n v="111.51785714285714"/>
    <n v="56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x v="0"/>
    <x v="248"/>
    <n v="3"/>
    <n v="1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x v="370"/>
    <n v="91014"/>
    <x v="1"/>
    <x v="692"/>
    <n v="110.99268292682927"/>
    <n v="820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x v="251"/>
    <n v="4710"/>
    <x v="0"/>
    <x v="693"/>
    <n v="56.746987951807228"/>
    <n v="83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x v="371"/>
    <n v="197728"/>
    <x v="1"/>
    <x v="694"/>
    <n v="97.020608439646708"/>
    <n v="203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x v="1"/>
    <x v="695"/>
    <n v="92.08620689655173"/>
    <n v="116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x v="372"/>
    <n v="168048"/>
    <x v="0"/>
    <x v="696"/>
    <n v="82.986666666666665"/>
    <n v="202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x v="2"/>
    <n v="138586"/>
    <x v="1"/>
    <x v="697"/>
    <n v="103.03791821561339"/>
    <n v="1345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x v="190"/>
    <n v="11579"/>
    <x v="1"/>
    <x v="698"/>
    <n v="68.922619047619051"/>
    <n v="168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x v="12"/>
    <n v="12020"/>
    <x v="1"/>
    <x v="699"/>
    <n v="87.737226277372258"/>
    <n v="137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x v="122"/>
    <n v="13954"/>
    <x v="1"/>
    <x v="700"/>
    <n v="75.021505376344081"/>
    <n v="186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x v="333"/>
    <n v="6358"/>
    <x v="1"/>
    <x v="701"/>
    <n v="50.863999999999997"/>
    <n v="125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x v="8"/>
    <n v="1260"/>
    <x v="0"/>
    <x v="702"/>
    <n v="90"/>
    <n v="14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x v="126"/>
    <n v="14725"/>
    <x v="1"/>
    <x v="703"/>
    <n v="72.896039603960389"/>
    <n v="202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x v="350"/>
    <n v="11174"/>
    <x v="1"/>
    <x v="704"/>
    <n v="108.48543689320388"/>
    <n v="103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x v="1"/>
    <x v="705"/>
    <n v="101.98095238095237"/>
    <n v="1785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x v="374"/>
    <n v="28870"/>
    <x v="0"/>
    <x v="706"/>
    <n v="44.009146341463413"/>
    <n v="656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x v="22"/>
    <n v="10353"/>
    <x v="1"/>
    <x v="707"/>
    <n v="65.942675159235662"/>
    <n v="157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x v="1"/>
    <x v="708"/>
    <n v="24.987387387387386"/>
    <n v="555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x v="111"/>
    <n v="8317"/>
    <x v="1"/>
    <x v="709"/>
    <n v="28.003367003367003"/>
    <n v="297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x v="350"/>
    <n v="10557"/>
    <x v="1"/>
    <x v="710"/>
    <n v="85.829268292682926"/>
    <n v="123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x v="3"/>
    <x v="711"/>
    <n v="84.921052631578945"/>
    <n v="38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x v="375"/>
    <n v="5429"/>
    <x v="3"/>
    <x v="712"/>
    <n v="90.483333333333334"/>
    <n v="60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x v="376"/>
    <n v="75906"/>
    <x v="1"/>
    <x v="713"/>
    <n v="25.00197628458498"/>
    <n v="3036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x v="70"/>
    <n v="13250"/>
    <x v="1"/>
    <x v="714"/>
    <n v="92.013888888888886"/>
    <n v="144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x v="141"/>
    <n v="11261"/>
    <x v="1"/>
    <x v="715"/>
    <n v="93.066115702479337"/>
    <n v="121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x v="377"/>
    <n v="97369"/>
    <x v="0"/>
    <x v="716"/>
    <n v="61.008145363408524"/>
    <n v="1596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x v="378"/>
    <n v="48227"/>
    <x v="3"/>
    <x v="717"/>
    <n v="92.036259541984734"/>
    <n v="52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x v="200"/>
    <n v="14685"/>
    <x v="1"/>
    <x v="718"/>
    <n v="81.132596685082873"/>
    <n v="181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x v="3"/>
    <n v="735"/>
    <x v="0"/>
    <x v="719"/>
    <n v="73.5"/>
    <n v="10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x v="36"/>
    <n v="10397"/>
    <x v="1"/>
    <x v="720"/>
    <n v="85.221311475409834"/>
    <n v="122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x v="379"/>
    <n v="118847"/>
    <x v="1"/>
    <x v="721"/>
    <n v="110.96825396825396"/>
    <n v="1071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x v="48"/>
    <n v="7220"/>
    <x v="3"/>
    <x v="722"/>
    <n v="32.968036529680369"/>
    <n v="21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x v="380"/>
    <n v="107622"/>
    <x v="0"/>
    <x v="723"/>
    <n v="96.005352363960753"/>
    <n v="1121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x v="144"/>
    <n v="83267"/>
    <x v="1"/>
    <x v="724"/>
    <n v="84.96632653061225"/>
    <n v="980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x v="3"/>
    <n v="13404"/>
    <x v="1"/>
    <x v="725"/>
    <n v="25.007462686567163"/>
    <n v="536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x v="211"/>
    <n v="131404"/>
    <x v="1"/>
    <x v="726"/>
    <n v="65.998995479658461"/>
    <n v="199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x v="106"/>
    <n v="2533"/>
    <x v="3"/>
    <x v="727"/>
    <n v="87.34482758620689"/>
    <n v="2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x v="1"/>
    <x v="728"/>
    <n v="27.933333333333334"/>
    <n v="180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x v="381"/>
    <n v="1557"/>
    <x v="0"/>
    <x v="729"/>
    <n v="103.8"/>
    <n v="15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x v="83"/>
    <n v="6100"/>
    <x v="0"/>
    <x v="730"/>
    <n v="31.937172774869111"/>
    <n v="19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x v="98"/>
    <n v="1592"/>
    <x v="0"/>
    <x v="731"/>
    <n v="99.5"/>
    <n v="16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x v="272"/>
    <n v="14150"/>
    <x v="1"/>
    <x v="732"/>
    <n v="108.84615384615384"/>
    <n v="130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x v="272"/>
    <n v="13513"/>
    <x v="1"/>
    <x v="733"/>
    <n v="110.76229508196721"/>
    <n v="122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x v="61"/>
    <n v="504"/>
    <x v="0"/>
    <x v="734"/>
    <n v="29.647058823529413"/>
    <n v="17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x v="22"/>
    <n v="14240"/>
    <x v="1"/>
    <x v="735"/>
    <n v="101.71428571428571"/>
    <n v="140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x v="350"/>
    <n v="2091"/>
    <x v="0"/>
    <x v="736"/>
    <n v="61.5"/>
    <n v="34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x v="382"/>
    <n v="118580"/>
    <x v="1"/>
    <x v="737"/>
    <n v="35"/>
    <n v="3388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x v="70"/>
    <n v="11214"/>
    <x v="1"/>
    <x v="738"/>
    <n v="40.049999999999997"/>
    <n v="280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x v="383"/>
    <n v="68137"/>
    <x v="3"/>
    <x v="739"/>
    <n v="110.97231270358306"/>
    <n v="614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x v="133"/>
    <n v="13527"/>
    <x v="1"/>
    <x v="740"/>
    <n v="36.959016393442624"/>
    <n v="366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x v="0"/>
    <n v="1"/>
    <x v="0"/>
    <x v="100"/>
    <n v="1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x v="136"/>
    <n v="8363"/>
    <x v="1"/>
    <x v="741"/>
    <n v="30.974074074074075"/>
    <n v="270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x v="306"/>
    <n v="5362"/>
    <x v="3"/>
    <x v="742"/>
    <n v="47.035087719298247"/>
    <n v="114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x v="53"/>
    <n v="12065"/>
    <x v="1"/>
    <x v="743"/>
    <n v="88.065693430656935"/>
    <n v="137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x v="1"/>
    <x v="744"/>
    <n v="37.005616224648989"/>
    <n v="3205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x v="6"/>
    <n v="7496"/>
    <x v="1"/>
    <x v="745"/>
    <n v="26.027777777777779"/>
    <n v="288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x v="1"/>
    <x v="746"/>
    <n v="67.817567567567565"/>
    <n v="148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x v="1"/>
    <n v="5696"/>
    <x v="1"/>
    <x v="747"/>
    <n v="49.964912280701753"/>
    <n v="114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x v="241"/>
    <n v="167005"/>
    <x v="1"/>
    <x v="748"/>
    <n v="110.01646903820817"/>
    <n v="1518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x v="385"/>
    <n v="114615"/>
    <x v="0"/>
    <x v="749"/>
    <n v="89.964678178963894"/>
    <n v="127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x v="386"/>
    <n v="16592"/>
    <x v="0"/>
    <x v="750"/>
    <n v="79.009523809523813"/>
    <n v="210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x v="196"/>
    <n v="14420"/>
    <x v="1"/>
    <x v="751"/>
    <n v="86.867469879518069"/>
    <n v="166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x v="26"/>
    <n v="6204"/>
    <x v="1"/>
    <x v="752"/>
    <n v="62.04"/>
    <n v="100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x v="36"/>
    <n v="6338"/>
    <x v="1"/>
    <x v="753"/>
    <n v="26.970212765957445"/>
    <n v="23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x v="65"/>
    <n v="8010"/>
    <x v="1"/>
    <x v="754"/>
    <n v="54.121621621621621"/>
    <n v="148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x v="61"/>
    <n v="8125"/>
    <x v="1"/>
    <x v="755"/>
    <n v="41.035353535353536"/>
    <n v="198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x v="316"/>
    <n v="13653"/>
    <x v="0"/>
    <x v="756"/>
    <n v="55.052419354838712"/>
    <n v="248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x v="0"/>
    <x v="757"/>
    <n v="107.93762183235867"/>
    <n v="513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x v="73"/>
    <n v="11088"/>
    <x v="1"/>
    <x v="758"/>
    <n v="73.92"/>
    <n v="150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x v="388"/>
    <n v="109106"/>
    <x v="0"/>
    <x v="759"/>
    <n v="31.995894428152493"/>
    <n v="3410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x v="333"/>
    <n v="11642"/>
    <x v="1"/>
    <x v="760"/>
    <n v="53.898148148148145"/>
    <n v="216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x v="36"/>
    <n v="2769"/>
    <x v="3"/>
    <x v="761"/>
    <n v="106.5"/>
    <n v="26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x v="389"/>
    <n v="169586"/>
    <x v="1"/>
    <x v="762"/>
    <n v="32.999805409612762"/>
    <n v="5139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x v="390"/>
    <n v="101185"/>
    <x v="1"/>
    <x v="763"/>
    <n v="43.00254993625159"/>
    <n v="2353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x v="92"/>
    <n v="6775"/>
    <x v="1"/>
    <x v="764"/>
    <n v="86.858974358974365"/>
    <n v="78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x v="151"/>
    <n v="968"/>
    <x v="0"/>
    <x v="765"/>
    <n v="96.8"/>
    <n v="10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x v="391"/>
    <n v="72623"/>
    <x v="0"/>
    <x v="766"/>
    <n v="32.995456610631528"/>
    <n v="2201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x v="202"/>
    <n v="45987"/>
    <x v="0"/>
    <x v="767"/>
    <n v="68.028106508875737"/>
    <n v="676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x v="81"/>
    <n v="10243"/>
    <x v="1"/>
    <x v="768"/>
    <n v="58.867816091954026"/>
    <n v="174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x v="392"/>
    <n v="87293"/>
    <x v="0"/>
    <x v="769"/>
    <n v="105.04572803850782"/>
    <n v="831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x v="135"/>
    <n v="5421"/>
    <x v="1"/>
    <x v="770"/>
    <n v="33.054878048780488"/>
    <n v="164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x v="251"/>
    <n v="4414"/>
    <x v="3"/>
    <x v="771"/>
    <n v="78.821428571428569"/>
    <n v="56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x v="135"/>
    <n v="10981"/>
    <x v="1"/>
    <x v="772"/>
    <n v="68.204968944099377"/>
    <n v="161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x v="1"/>
    <x v="773"/>
    <n v="75.731884057971016"/>
    <n v="138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x v="393"/>
    <n v="102535"/>
    <x v="1"/>
    <x v="774"/>
    <n v="30.996070133010882"/>
    <n v="3308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x v="1"/>
    <x v="775"/>
    <n v="101.88188976377953"/>
    <n v="127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x v="42"/>
    <n v="10946"/>
    <x v="1"/>
    <x v="776"/>
    <n v="52.879227053140099"/>
    <n v="207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x v="394"/>
    <n v="60994"/>
    <x v="0"/>
    <x v="777"/>
    <n v="71.005820721769496"/>
    <n v="859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x v="136"/>
    <n v="3174"/>
    <x v="2"/>
    <x v="778"/>
    <n v="102.38709677419355"/>
    <n v="31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x v="25"/>
    <n v="3351"/>
    <x v="0"/>
    <x v="779"/>
    <n v="74.466666666666669"/>
    <n v="45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x v="395"/>
    <n v="56774"/>
    <x v="3"/>
    <x v="780"/>
    <n v="51.009883198562441"/>
    <n v="1113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x v="118"/>
    <n v="540"/>
    <x v="0"/>
    <x v="781"/>
    <n v="90"/>
    <n v="6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x v="22"/>
    <n v="680"/>
    <x v="0"/>
    <x v="782"/>
    <n v="97.142857142857139"/>
    <n v="7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x v="65"/>
    <n v="13045"/>
    <x v="1"/>
    <x v="783"/>
    <n v="72.071823204419886"/>
    <n v="181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x v="47"/>
    <n v="8276"/>
    <x v="1"/>
    <x v="784"/>
    <n v="75.236363636363635"/>
    <n v="110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x v="143"/>
    <n v="1022"/>
    <x v="0"/>
    <x v="785"/>
    <n v="32.967741935483872"/>
    <n v="31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x v="75"/>
    <n v="4275"/>
    <x v="0"/>
    <x v="786"/>
    <n v="54.807692307692307"/>
    <n v="78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x v="4"/>
    <n v="8332"/>
    <x v="1"/>
    <x v="787"/>
    <n v="45.037837837837834"/>
    <n v="185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x v="74"/>
    <n v="6408"/>
    <x v="1"/>
    <x v="788"/>
    <n v="52.958677685950413"/>
    <n v="121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x v="396"/>
    <n v="73522"/>
    <x v="0"/>
    <x v="789"/>
    <n v="60.017959183673469"/>
    <n v="1225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x v="0"/>
    <n v="1"/>
    <x v="0"/>
    <x v="100"/>
    <n v="1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x v="173"/>
    <n v="4667"/>
    <x v="1"/>
    <x v="790"/>
    <n v="44.028301886792455"/>
    <n v="106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1"/>
    <x v="791"/>
    <n v="86.028169014084511"/>
    <n v="142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x v="1"/>
    <x v="792"/>
    <n v="28.012875536480685"/>
    <n v="233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x v="97"/>
    <n v="6987"/>
    <x v="1"/>
    <x v="793"/>
    <n v="32.050458715596328"/>
    <n v="21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x v="62"/>
    <n v="4932"/>
    <x v="0"/>
    <x v="794"/>
    <n v="73.611940298507463"/>
    <n v="67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x v="31"/>
    <n v="8262"/>
    <x v="1"/>
    <x v="795"/>
    <n v="108.71052631578948"/>
    <n v="76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x v="31"/>
    <n v="1848"/>
    <x v="1"/>
    <x v="796"/>
    <n v="42.97674418604651"/>
    <n v="43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x v="5"/>
    <n v="1583"/>
    <x v="0"/>
    <x v="797"/>
    <n v="83.315789473684205"/>
    <n v="19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x v="397"/>
    <n v="88536"/>
    <x v="0"/>
    <x v="798"/>
    <n v="42"/>
    <n v="2108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x v="1"/>
    <x v="799"/>
    <n v="55.927601809954751"/>
    <n v="22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x v="398"/>
    <n v="71320"/>
    <x v="0"/>
    <x v="800"/>
    <n v="105.03681885125184"/>
    <n v="679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x v="221"/>
    <n v="134640"/>
    <x v="1"/>
    <x v="801"/>
    <n v="48"/>
    <n v="2805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x v="170"/>
    <n v="7661"/>
    <x v="1"/>
    <x v="802"/>
    <n v="112.66176470588235"/>
    <n v="68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x v="170"/>
    <n v="2950"/>
    <x v="0"/>
    <x v="803"/>
    <n v="81.944444444444443"/>
    <n v="36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x v="25"/>
    <n v="11721"/>
    <x v="1"/>
    <x v="804"/>
    <n v="64.049180327868854"/>
    <n v="183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x v="173"/>
    <n v="14150"/>
    <x v="1"/>
    <x v="805"/>
    <n v="106.39097744360902"/>
    <n v="133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x v="399"/>
    <n v="189192"/>
    <x v="1"/>
    <x v="806"/>
    <n v="76.011249497790274"/>
    <n v="2489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x v="31"/>
    <n v="7664"/>
    <x v="1"/>
    <x v="807"/>
    <n v="111.07246376811594"/>
    <n v="69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x v="200"/>
    <n v="4509"/>
    <x v="0"/>
    <x v="808"/>
    <n v="95.936170212765958"/>
    <n v="47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x v="42"/>
    <n v="12009"/>
    <x v="1"/>
    <x v="809"/>
    <n v="43.043010752688176"/>
    <n v="279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x v="70"/>
    <n v="14273"/>
    <x v="1"/>
    <x v="810"/>
    <n v="67.966666666666669"/>
    <n v="210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x v="400"/>
    <n v="188982"/>
    <x v="1"/>
    <x v="811"/>
    <n v="89.991428571428571"/>
    <n v="2100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x v="178"/>
    <n v="14640"/>
    <x v="1"/>
    <x v="812"/>
    <n v="58.095238095238095"/>
    <n v="252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x v="401"/>
    <n v="107516"/>
    <x v="1"/>
    <x v="813"/>
    <n v="83.996875000000003"/>
    <n v="1280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x v="136"/>
    <n v="13950"/>
    <x v="1"/>
    <x v="814"/>
    <n v="88.853503184713375"/>
    <n v="157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x v="1"/>
    <x v="815"/>
    <n v="65.963917525773198"/>
    <n v="194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x v="1"/>
    <x v="816"/>
    <n v="74.804878048780495"/>
    <n v="82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x v="0"/>
    <x v="817"/>
    <n v="69.98571428571428"/>
    <n v="70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x v="103"/>
    <n v="4929"/>
    <x v="0"/>
    <x v="818"/>
    <n v="32.006493506493506"/>
    <n v="154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x v="0"/>
    <x v="819"/>
    <n v="64.727272727272734"/>
    <n v="22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x v="402"/>
    <n v="105817"/>
    <x v="1"/>
    <x v="820"/>
    <n v="24.998110087408456"/>
    <n v="4233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x v="1"/>
    <x v="821"/>
    <n v="104.97764070932922"/>
    <n v="1297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x v="1"/>
    <x v="822"/>
    <n v="64.987878787878785"/>
    <n v="16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x v="1"/>
    <x v="823"/>
    <n v="94.352941176470594"/>
    <n v="119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x v="404"/>
    <n v="77355"/>
    <x v="0"/>
    <x v="824"/>
    <n v="44.001706484641637"/>
    <n v="1758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x v="32"/>
    <n v="6086"/>
    <x v="0"/>
    <x v="825"/>
    <n v="64.744680851063833"/>
    <n v="94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x v="405"/>
    <n v="150960"/>
    <x v="1"/>
    <x v="826"/>
    <n v="84.00667779632721"/>
    <n v="1797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x v="330"/>
    <n v="8890"/>
    <x v="1"/>
    <x v="827"/>
    <n v="34.061302681992338"/>
    <n v="261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x v="106"/>
    <n v="14644"/>
    <x v="1"/>
    <x v="828"/>
    <n v="93.273885350318466"/>
    <n v="157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x v="406"/>
    <n v="116583"/>
    <x v="1"/>
    <x v="829"/>
    <n v="32.998301726577978"/>
    <n v="3533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x v="14"/>
    <n v="12991"/>
    <x v="1"/>
    <x v="830"/>
    <n v="83.812903225806451"/>
    <n v="155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x v="42"/>
    <n v="8447"/>
    <x v="1"/>
    <x v="831"/>
    <n v="63.992424242424242"/>
    <n v="13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x v="35"/>
    <n v="2703"/>
    <x v="0"/>
    <x v="832"/>
    <n v="81.909090909090907"/>
    <n v="33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x v="35"/>
    <n v="8747"/>
    <x v="3"/>
    <x v="833"/>
    <n v="93.053191489361708"/>
    <n v="94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x v="407"/>
    <n v="138087"/>
    <x v="1"/>
    <x v="834"/>
    <n v="101.98449039881831"/>
    <n v="1354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x v="67"/>
    <n v="5085"/>
    <x v="1"/>
    <x v="835"/>
    <n v="105.9375"/>
    <n v="48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x v="53"/>
    <n v="11174"/>
    <x v="1"/>
    <x v="836"/>
    <n v="101.58181818181818"/>
    <n v="110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x v="170"/>
    <n v="10831"/>
    <x v="1"/>
    <x v="837"/>
    <n v="62.970930232558139"/>
    <n v="172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x v="313"/>
    <n v="8917"/>
    <x v="1"/>
    <x v="838"/>
    <n v="29.045602605863191"/>
    <n v="307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x v="0"/>
    <n v="1"/>
    <x v="0"/>
    <x v="100"/>
    <n v="1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x v="46"/>
    <n v="12468"/>
    <x v="1"/>
    <x v="839"/>
    <n v="77.924999999999997"/>
    <n v="160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x v="70"/>
    <n v="2505"/>
    <x v="0"/>
    <x v="840"/>
    <n v="80.806451612903231"/>
    <n v="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x v="408"/>
    <n v="111502"/>
    <x v="1"/>
    <x v="841"/>
    <n v="76.006816632583508"/>
    <n v="1467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x v="1"/>
    <x v="842"/>
    <n v="72.993613824192337"/>
    <n v="2662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x v="410"/>
    <n v="23956"/>
    <x v="1"/>
    <x v="843"/>
    <n v="53"/>
    <n v="452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x v="166"/>
    <n v="8558"/>
    <x v="1"/>
    <x v="844"/>
    <n v="54.164556962025316"/>
    <n v="158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x v="98"/>
    <n v="7413"/>
    <x v="1"/>
    <x v="845"/>
    <n v="32.946666666666665"/>
    <n v="22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x v="0"/>
    <x v="846"/>
    <n v="79.371428571428567"/>
    <n v="35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x v="190"/>
    <n v="2594"/>
    <x v="0"/>
    <x v="847"/>
    <n v="41.174603174603178"/>
    <n v="63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x v="22"/>
    <n v="5033"/>
    <x v="1"/>
    <x v="848"/>
    <n v="77.430769230769229"/>
    <n v="65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x v="35"/>
    <n v="9317"/>
    <x v="1"/>
    <x v="849"/>
    <n v="57.159509202453989"/>
    <n v="163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x v="26"/>
    <n v="6560"/>
    <x v="1"/>
    <x v="850"/>
    <n v="77.17647058823529"/>
    <n v="85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x v="1"/>
    <n v="5415"/>
    <x v="1"/>
    <x v="851"/>
    <n v="24.953917050691246"/>
    <n v="217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x v="3"/>
    <n v="14577"/>
    <x v="1"/>
    <x v="852"/>
    <n v="97.18"/>
    <n v="150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x v="1"/>
    <x v="853"/>
    <n v="46.000916870415651"/>
    <n v="3272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x v="412"/>
    <n v="79045"/>
    <x v="3"/>
    <x v="854"/>
    <n v="88.023385300668153"/>
    <n v="898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x v="1"/>
    <x v="855"/>
    <n v="25.99"/>
    <n v="300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x v="260"/>
    <n v="12939"/>
    <x v="1"/>
    <x v="856"/>
    <n v="102.69047619047619"/>
    <n v="126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x v="413"/>
    <n v="38376"/>
    <x v="0"/>
    <x v="857"/>
    <n v="72.958174904942965"/>
    <n v="526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x v="106"/>
    <n v="6920"/>
    <x v="0"/>
    <x v="858"/>
    <n v="57.190082644628099"/>
    <n v="121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x v="414"/>
    <n v="194912"/>
    <x v="1"/>
    <x v="859"/>
    <n v="84.013793103448279"/>
    <n v="2320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x v="53"/>
    <n v="7992"/>
    <x v="1"/>
    <x v="860"/>
    <n v="98.666666666666671"/>
    <n v="8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x v="1"/>
    <x v="861"/>
    <n v="42.007419183889773"/>
    <n v="1887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x v="415"/>
    <n v="139468"/>
    <x v="1"/>
    <x v="862"/>
    <n v="32.002753556677376"/>
    <n v="4358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x v="58"/>
    <n v="5465"/>
    <x v="0"/>
    <x v="863"/>
    <n v="81.567164179104481"/>
    <n v="67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x v="111"/>
    <n v="2111"/>
    <x v="0"/>
    <x v="864"/>
    <n v="37.035087719298247"/>
    <n v="5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x v="0"/>
    <x v="865"/>
    <n v="103.033360455655"/>
    <n v="1229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x v="50"/>
    <n v="1012"/>
    <x v="0"/>
    <x v="866"/>
    <n v="84.333333333333329"/>
    <n v="12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x v="67"/>
    <n v="5438"/>
    <x v="1"/>
    <x v="867"/>
    <n v="102.60377358490567"/>
    <n v="53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x v="1"/>
    <x v="868"/>
    <n v="79.992129246064621"/>
    <n v="2414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x v="417"/>
    <n v="31665"/>
    <x v="0"/>
    <x v="869"/>
    <n v="70.055309734513273"/>
    <n v="452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x v="126"/>
    <n v="2960"/>
    <x v="1"/>
    <x v="870"/>
    <n v="37"/>
    <n v="80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x v="74"/>
    <n v="8089"/>
    <x v="1"/>
    <x v="871"/>
    <n v="41.911917098445599"/>
    <n v="193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x v="418"/>
    <n v="109374"/>
    <x v="0"/>
    <x v="872"/>
    <n v="57.992576882290564"/>
    <n v="1886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x v="37"/>
    <n v="2129"/>
    <x v="1"/>
    <x v="873"/>
    <n v="40.942307692307693"/>
    <n v="52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x v="419"/>
    <n v="127745"/>
    <x v="0"/>
    <x v="874"/>
    <n v="69.9972602739726"/>
    <n v="1825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x v="75"/>
    <n v="2289"/>
    <x v="0"/>
    <x v="875"/>
    <n v="73.838709677419359"/>
    <n v="31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x v="306"/>
    <n v="12174"/>
    <x v="1"/>
    <x v="876"/>
    <n v="41.979310344827589"/>
    <n v="290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x v="36"/>
    <n v="9508"/>
    <x v="1"/>
    <x v="877"/>
    <n v="77.93442622950819"/>
    <n v="122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x v="1"/>
    <x v="878"/>
    <n v="106.01972789115646"/>
    <n v="1470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x v="1"/>
    <x v="879"/>
    <n v="47.018181818181816"/>
    <n v="165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x v="1"/>
    <x v="880"/>
    <n v="76.016483516483518"/>
    <n v="182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x v="141"/>
    <n v="10770"/>
    <x v="1"/>
    <x v="881"/>
    <n v="54.120603015075375"/>
    <n v="199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x v="12"/>
    <n v="3208"/>
    <x v="1"/>
    <x v="882"/>
    <n v="57.285714285714285"/>
    <n v="56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x v="0"/>
    <x v="883"/>
    <n v="103.81308411214954"/>
    <n v="107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x v="174"/>
    <n v="153338"/>
    <x v="1"/>
    <x v="884"/>
    <n v="105.02602739726028"/>
    <n v="1460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x v="35"/>
    <n v="2437"/>
    <x v="0"/>
    <x v="885"/>
    <n v="90.259259259259252"/>
    <n v="27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x v="422"/>
    <n v="93991"/>
    <x v="0"/>
    <x v="886"/>
    <n v="76.978705978705975"/>
    <n v="1221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x v="33"/>
    <n v="12620"/>
    <x v="1"/>
    <x v="887"/>
    <n v="102.60162601626017"/>
    <n v="123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x v="0"/>
    <n v="2"/>
    <x v="0"/>
    <x v="50"/>
    <n v="2"/>
    <n v="1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x v="36"/>
    <n v="8746"/>
    <x v="1"/>
    <x v="888"/>
    <n v="55.0062893081761"/>
    <n v="159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x v="1"/>
    <n v="3534"/>
    <x v="1"/>
    <x v="889"/>
    <n v="32.127272727272725"/>
    <n v="110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x v="423"/>
    <n v="709"/>
    <x v="2"/>
    <x v="890"/>
    <n v="50.642857142857146"/>
    <n v="14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x v="191"/>
    <n v="795"/>
    <x v="0"/>
    <x v="891"/>
    <n v="49.6875"/>
    <n v="16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x v="1"/>
    <x v="892"/>
    <n v="54.894067796610166"/>
    <n v="23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x v="20"/>
    <n v="8964"/>
    <x v="1"/>
    <x v="893"/>
    <n v="46.931937172774866"/>
    <n v="191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x v="0"/>
    <x v="894"/>
    <n v="44.951219512195124"/>
    <n v="41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x v="424"/>
    <n v="121950"/>
    <x v="1"/>
    <x v="895"/>
    <n v="30.99898322318251"/>
    <n v="3934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x v="37"/>
    <n v="8621"/>
    <x v="1"/>
    <x v="896"/>
    <n v="107.7625"/>
    <n v="80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x v="425"/>
    <n v="30215"/>
    <x v="3"/>
    <x v="897"/>
    <n v="102.07770270270271"/>
    <n v="296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x v="306"/>
    <n v="11539"/>
    <x v="1"/>
    <x v="898"/>
    <n v="24.976190476190474"/>
    <n v="462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x v="37"/>
    <n v="14310"/>
    <x v="1"/>
    <x v="899"/>
    <n v="79.944134078212286"/>
    <n v="179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x v="426"/>
    <n v="35536"/>
    <x v="0"/>
    <x v="900"/>
    <n v="67.946462715105156"/>
    <n v="523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x v="0"/>
    <x v="901"/>
    <n v="26.070921985815602"/>
    <n v="141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x v="427"/>
    <n v="195936"/>
    <x v="1"/>
    <x v="902"/>
    <n v="105.0032154340836"/>
    <n v="186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x v="0"/>
    <x v="903"/>
    <n v="25.826923076923077"/>
    <n v="52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x v="136"/>
    <n v="2097"/>
    <x v="2"/>
    <x v="904"/>
    <n v="77.666666666666671"/>
    <n v="27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x v="167"/>
    <n v="9021"/>
    <x v="1"/>
    <x v="905"/>
    <n v="57.82692307692308"/>
    <n v="156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x v="428"/>
    <n v="20915"/>
    <x v="0"/>
    <x v="906"/>
    <n v="92.955555555555549"/>
    <n v="225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x v="98"/>
    <n v="9676"/>
    <x v="1"/>
    <x v="907"/>
    <n v="37.945098039215686"/>
    <n v="255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x v="429"/>
    <n v="1210"/>
    <x v="0"/>
    <x v="908"/>
    <n v="31.842105263157894"/>
    <n v="38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x v="430"/>
    <n v="90440"/>
    <x v="1"/>
    <x v="909"/>
    <n v="40"/>
    <n v="2261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x v="12"/>
    <n v="4044"/>
    <x v="1"/>
    <x v="910"/>
    <n v="101.1"/>
    <n v="40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x v="431"/>
    <n v="192292"/>
    <x v="1"/>
    <x v="911"/>
    <n v="84.006989951944078"/>
    <n v="2289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x v="1"/>
    <x v="912"/>
    <n v="103.41538461538461"/>
    <n v="65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x v="251"/>
    <n v="1577"/>
    <x v="0"/>
    <x v="913"/>
    <n v="105.13333333333334"/>
    <n v="15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x v="44"/>
    <n v="3301"/>
    <x v="0"/>
    <x v="914"/>
    <n v="89.21621621621621"/>
    <n v="37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x v="225"/>
    <n v="196386"/>
    <x v="1"/>
    <x v="915"/>
    <n v="51.995234312946785"/>
    <n v="3777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x v="20"/>
    <n v="11952"/>
    <x v="1"/>
    <x v="916"/>
    <n v="64.956521739130437"/>
    <n v="184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x v="26"/>
    <n v="3930"/>
    <x v="1"/>
    <x v="917"/>
    <n v="46.235294117647058"/>
    <n v="85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x v="58"/>
    <n v="5729"/>
    <x v="0"/>
    <x v="918"/>
    <n v="51.151785714285715"/>
    <n v="112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x v="173"/>
    <n v="4883"/>
    <x v="1"/>
    <x v="919"/>
    <n v="33.909722222222221"/>
    <n v="144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x v="432"/>
    <n v="175015"/>
    <x v="1"/>
    <x v="920"/>
    <n v="92.016298633017882"/>
    <n v="190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x v="8"/>
    <n v="11280"/>
    <x v="1"/>
    <x v="921"/>
    <n v="107.42857142857143"/>
    <n v="105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x v="1"/>
    <x v="922"/>
    <n v="75.848484848484844"/>
    <n v="132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x v="100"/>
    <n v="1690"/>
    <x v="0"/>
    <x v="923"/>
    <n v="80.476190476190482"/>
    <n v="21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x v="409"/>
    <n v="84891"/>
    <x v="3"/>
    <x v="924"/>
    <n v="86.978483606557376"/>
    <n v="9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x v="243"/>
    <n v="10093"/>
    <x v="1"/>
    <x v="925"/>
    <n v="105.13541666666667"/>
    <n v="96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x v="0"/>
    <x v="926"/>
    <n v="57.298507462686565"/>
    <n v="67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x v="34"/>
    <n v="6161"/>
    <x v="2"/>
    <x v="927"/>
    <n v="93.348484848484844"/>
    <n v="66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x v="433"/>
    <n v="5615"/>
    <x v="0"/>
    <x v="928"/>
    <n v="71.987179487179489"/>
    <n v="78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x v="103"/>
    <n v="6205"/>
    <x v="0"/>
    <x v="929"/>
    <n v="92.611940298507463"/>
    <n v="67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x v="1"/>
    <x v="930"/>
    <n v="104.99122807017544"/>
    <n v="11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x v="83"/>
    <n v="8142"/>
    <x v="0"/>
    <x v="931"/>
    <n v="30.958174904942965"/>
    <n v="263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x v="0"/>
    <x v="932"/>
    <n v="33.001182732111175"/>
    <n v="1691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x v="0"/>
    <x v="933"/>
    <n v="84.187845303867405"/>
    <n v="181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x v="136"/>
    <n v="961"/>
    <x v="0"/>
    <x v="934"/>
    <n v="73.92307692307692"/>
    <n v="13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x v="151"/>
    <n v="5918"/>
    <x v="3"/>
    <x v="935"/>
    <n v="36.987499999999997"/>
    <n v="160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x v="291"/>
    <n v="9520"/>
    <x v="1"/>
    <x v="936"/>
    <n v="46.896551724137929"/>
    <n v="203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x v="0"/>
    <n v="5"/>
    <x v="0"/>
    <x v="298"/>
    <n v="5"/>
    <n v="1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x v="435"/>
    <n v="159056"/>
    <x v="1"/>
    <x v="937"/>
    <n v="102.02437459910199"/>
    <n v="155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x v="436"/>
    <n v="101987"/>
    <x v="3"/>
    <x v="938"/>
    <n v="45.007502206531335"/>
    <n v="2266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x v="88"/>
    <n v="1980"/>
    <x v="0"/>
    <x v="939"/>
    <n v="94.285714285714292"/>
    <n v="21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1"/>
    <x v="940"/>
    <n v="101.02325581395348"/>
    <n v="15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x v="31"/>
    <n v="7763"/>
    <x v="1"/>
    <x v="941"/>
    <n v="97.037499999999994"/>
    <n v="80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x v="437"/>
    <n v="35698"/>
    <x v="0"/>
    <x v="942"/>
    <n v="43.00963855421687"/>
    <n v="830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x v="1"/>
    <x v="943"/>
    <n v="94.916030534351151"/>
    <n v="13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x v="65"/>
    <n v="8081"/>
    <x v="1"/>
    <x v="944"/>
    <n v="72.151785714285708"/>
    <n v="112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x v="438"/>
    <n v="6631"/>
    <x v="0"/>
    <x v="945"/>
    <n v="51.007692307692309"/>
    <n v="130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x v="20"/>
    <n v="4678"/>
    <x v="0"/>
    <x v="946"/>
    <n v="85.054545454545448"/>
    <n v="55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x v="57"/>
    <n v="6800"/>
    <x v="1"/>
    <x v="947"/>
    <n v="43.87096774193548"/>
    <n v="155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x v="1"/>
    <x v="948"/>
    <n v="40.063909774436091"/>
    <n v="266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x v="291"/>
    <n v="4997"/>
    <x v="0"/>
    <x v="949"/>
    <n v="43.833333333333336"/>
    <n v="114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x v="1"/>
    <x v="950"/>
    <n v="84.92903225806451"/>
    <n v="155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x v="196"/>
    <n v="8501"/>
    <x v="1"/>
    <x v="951"/>
    <n v="41.067632850241544"/>
    <n v="207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x v="12"/>
    <n v="13468"/>
    <x v="1"/>
    <x v="952"/>
    <n v="54.971428571428568"/>
    <n v="245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x v="439"/>
    <n v="121138"/>
    <x v="1"/>
    <x v="953"/>
    <n v="77.010807374443743"/>
    <n v="157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x v="1"/>
    <x v="954"/>
    <n v="71.201754385964918"/>
    <n v="114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x v="58"/>
    <n v="8550"/>
    <x v="1"/>
    <x v="955"/>
    <n v="91.935483870967744"/>
    <n v="93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x v="309"/>
    <n v="57659"/>
    <x v="0"/>
    <x v="956"/>
    <n v="97.069023569023571"/>
    <n v="594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x v="135"/>
    <n v="1414"/>
    <x v="0"/>
    <x v="957"/>
    <n v="58.916666666666664"/>
    <n v="2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x v="1"/>
    <x v="958"/>
    <n v="58.015466983938133"/>
    <n v="1681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x v="441"/>
    <n v="26176"/>
    <x v="0"/>
    <x v="959"/>
    <n v="103.87301587301587"/>
    <n v="252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x v="126"/>
    <n v="2991"/>
    <x v="1"/>
    <x v="960"/>
    <n v="93.46875"/>
    <n v="32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x v="91"/>
    <n v="8366"/>
    <x v="1"/>
    <x v="961"/>
    <n v="61.970370370370368"/>
    <n v="135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x v="1"/>
    <x v="962"/>
    <n v="92.042857142857144"/>
    <n v="140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x v="260"/>
    <n v="5177"/>
    <x v="0"/>
    <x v="963"/>
    <n v="77.268656716417908"/>
    <n v="67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x v="1"/>
    <x v="964"/>
    <n v="93.923913043478265"/>
    <n v="92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x v="1"/>
    <x v="965"/>
    <n v="84.969458128078813"/>
    <n v="1015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x v="442"/>
    <n v="78630"/>
    <x v="0"/>
    <x v="966"/>
    <n v="105.97035040431267"/>
    <n v="742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x v="313"/>
    <n v="11941"/>
    <x v="1"/>
    <x v="967"/>
    <n v="36.969040247678016"/>
    <n v="323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x v="44"/>
    <n v="6115"/>
    <x v="0"/>
    <x v="968"/>
    <n v="81.533333333333331"/>
    <n v="75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x v="443"/>
    <n v="188404"/>
    <x v="1"/>
    <x v="969"/>
    <n v="80.999140154772135"/>
    <n v="2326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x v="1"/>
    <x v="970"/>
    <n v="26.010498687664043"/>
    <n v="381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x v="305"/>
    <n v="114523"/>
    <x v="0"/>
    <x v="971"/>
    <n v="25.998410896708286"/>
    <n v="4405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x v="75"/>
    <n v="3144"/>
    <x v="0"/>
    <x v="972"/>
    <n v="34.173913043478258"/>
    <n v="92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x v="8"/>
    <n v="13441"/>
    <x v="1"/>
    <x v="973"/>
    <n v="28.002083333333335"/>
    <n v="480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x v="0"/>
    <x v="974"/>
    <n v="76.546875"/>
    <n v="64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x v="166"/>
    <n v="11990"/>
    <x v="1"/>
    <x v="975"/>
    <n v="53.053097345132741"/>
    <n v="226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x v="75"/>
    <n v="6839"/>
    <x v="0"/>
    <x v="976"/>
    <n v="106.859375"/>
    <n v="64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x v="122"/>
    <n v="11091"/>
    <x v="1"/>
    <x v="977"/>
    <n v="46.020746887966808"/>
    <n v="241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x v="33"/>
    <n v="13223"/>
    <x v="1"/>
    <x v="978"/>
    <n v="100.17424242424242"/>
    <n v="13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x v="122"/>
    <n v="7608"/>
    <x v="3"/>
    <x v="979"/>
    <n v="101.44"/>
    <n v="75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x v="0"/>
    <x v="980"/>
    <n v="87.972684085510693"/>
    <n v="842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x v="238"/>
    <n v="153216"/>
    <x v="1"/>
    <x v="981"/>
    <n v="74.995594713656388"/>
    <n v="2043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x v="47"/>
    <n v="4814"/>
    <x v="0"/>
    <x v="982"/>
    <n v="42.982142857142854"/>
    <n v="112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x v="4"/>
    <n v="4603"/>
    <x v="3"/>
    <x v="983"/>
    <n v="33.115107913669064"/>
    <n v="139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x v="445"/>
    <n v="37823"/>
    <x v="0"/>
    <x v="984"/>
    <n v="101.13101604278074"/>
    <n v="3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x v="446"/>
    <n v="62819"/>
    <x v="3"/>
    <x v="985"/>
    <n v="55.98841354723708"/>
    <n v="1122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d v="2015-11-28T06:00:00"/>
    <n v="1448690400"/>
    <d v="2015-12-15T06:00:00"/>
    <n v="1450159200"/>
    <b v="0"/>
    <b v="0"/>
    <s v="food/food trucks"/>
    <x v="0"/>
    <s v="food trucks"/>
    <x v="0"/>
    <x v="0"/>
    <s v="Dec"/>
    <s v="2015"/>
  </r>
  <r>
    <n v="1"/>
    <s v="Odom Inc"/>
    <s v="Managed bottom-line architecture"/>
    <n v="1400"/>
    <n v="14560"/>
    <x v="1"/>
    <n v="1040"/>
    <n v="92.151898734177209"/>
    <n v="158"/>
    <s v="US"/>
    <s v="USD"/>
    <d v="2014-08-19T05:00:00"/>
    <n v="1408424400"/>
    <d v="2014-08-21T05:00:00"/>
    <n v="1408597200"/>
    <b v="0"/>
    <b v="1"/>
    <s v="music/rock"/>
    <x v="1"/>
    <s v="rock"/>
    <x v="1"/>
    <x v="1"/>
    <s v="Aug"/>
    <s v="2014"/>
  </r>
  <r>
    <n v="2"/>
    <s v="Melton, Robinson and Fritz"/>
    <s v="Function-based leadingedge pricing structure"/>
    <n v="108400"/>
    <n v="142523"/>
    <x v="1"/>
    <n v="131.4787822878229"/>
    <n v="100.01614035087719"/>
    <n v="1425"/>
    <s v="AU"/>
    <s v="AUD"/>
    <d v="2013-11-17T06:00:00"/>
    <n v="1384668000"/>
    <d v="2013-11-19T06:00:00"/>
    <n v="1384840800"/>
    <b v="0"/>
    <b v="0"/>
    <s v="technology/web"/>
    <x v="2"/>
    <s v="web"/>
    <x v="0"/>
    <x v="2"/>
    <s v="Nov"/>
    <s v="2013"/>
  </r>
  <r>
    <n v="3"/>
    <s v="Mcdonald, Gonzalez and Ross"/>
    <s v="Vision-oriented fresh-thinking conglomeration"/>
    <n v="4200"/>
    <n v="2477"/>
    <x v="0"/>
    <n v="58.976190476190467"/>
    <n v="103.20833333333333"/>
    <n v="24"/>
    <s v="US"/>
    <s v="USD"/>
    <d v="2019-08-11T05:00:00"/>
    <n v="1565499600"/>
    <d v="2019-09-20T05:00:00"/>
    <n v="1568955600"/>
    <b v="0"/>
    <b v="0"/>
    <s v="music/rock"/>
    <x v="1"/>
    <s v="rock"/>
    <x v="1"/>
    <x v="3"/>
    <s v="Sep"/>
    <s v="2019"/>
  </r>
  <r>
    <n v="4"/>
    <s v="Larson-Little"/>
    <s v="Proactive foreground core"/>
    <n v="7600"/>
    <n v="5265"/>
    <x v="0"/>
    <n v="69.276315789473685"/>
    <n v="99.339622641509436"/>
    <n v="53"/>
    <s v="US"/>
    <s v="USD"/>
    <d v="2019-01-20T06:00:00"/>
    <n v="1547964000"/>
    <d v="2019-01-24T06:00:00"/>
    <n v="1548309600"/>
    <b v="0"/>
    <b v="0"/>
    <s v="theater/plays"/>
    <x v="3"/>
    <s v="plays"/>
    <x v="2"/>
    <x v="3"/>
    <s v="Jan"/>
    <s v="2019"/>
  </r>
  <r>
    <n v="5"/>
    <s v="Harris Group"/>
    <s v="Open-source optimizing database"/>
    <n v="7600"/>
    <n v="13195"/>
    <x v="1"/>
    <n v="173.61842105263159"/>
    <n v="75.833333333333329"/>
    <n v="174"/>
    <s v="DK"/>
    <s v="DKK"/>
    <d v="2012-08-28T05:00:00"/>
    <n v="1346130000"/>
    <d v="2012-09-08T05:00:00"/>
    <n v="1347080400"/>
    <b v="0"/>
    <b v="0"/>
    <s v="theater/plays"/>
    <x v="3"/>
    <s v="plays"/>
    <x v="1"/>
    <x v="4"/>
    <s v="Sep"/>
    <s v="2012"/>
  </r>
  <r>
    <n v="6"/>
    <s v="Ortiz, Coleman and Mitchell"/>
    <s v="Operative upward-trending algorithm"/>
    <n v="5200"/>
    <n v="1090"/>
    <x v="0"/>
    <n v="20.961538461538463"/>
    <n v="60.555555555555557"/>
    <n v="18"/>
    <s v="GB"/>
    <s v="GBP"/>
    <d v="2017-09-13T05:00:00"/>
    <n v="1505278800"/>
    <d v="2017-09-14T05:00:00"/>
    <n v="1505365200"/>
    <b v="0"/>
    <b v="0"/>
    <s v="film &amp; video/documentary"/>
    <x v="4"/>
    <s v="documentary"/>
    <x v="3"/>
    <x v="5"/>
    <s v="Sep"/>
    <s v="2017"/>
  </r>
  <r>
    <n v="7"/>
    <s v="Carter-Guzman"/>
    <s v="Centralized cohesive challenge"/>
    <n v="4500"/>
    <n v="14741"/>
    <x v="1"/>
    <n v="327.57777777777778"/>
    <n v="64.93832599118943"/>
    <n v="227"/>
    <s v="DK"/>
    <s v="DKK"/>
    <d v="2015-08-13T05:00:00"/>
    <n v="1439442000"/>
    <d v="2015-08-15T05:00:00"/>
    <n v="1439614800"/>
    <b v="0"/>
    <b v="0"/>
    <s v="theater/plays"/>
    <x v="3"/>
    <s v="plays"/>
    <x v="1"/>
    <x v="0"/>
    <s v="Aug"/>
    <s v="2015"/>
  </r>
  <r>
    <n v="8"/>
    <s v="Nunez-Richards"/>
    <s v="Exclusive attitude-oriented intranet"/>
    <n v="110100"/>
    <n v="21946"/>
    <x v="2"/>
    <n v="19.932788374205266"/>
    <n v="30.997175141242938"/>
    <n v="708"/>
    <s v="DK"/>
    <s v="DKK"/>
    <d v="2010-08-09T05:00:00"/>
    <n v="1281330000"/>
    <d v="2010-08-11T05:00:00"/>
    <n v="1281502800"/>
    <b v="0"/>
    <b v="0"/>
    <s v="theater/plays"/>
    <x v="3"/>
    <s v="plays"/>
    <x v="1"/>
    <x v="6"/>
    <s v="Aug"/>
    <s v="2010"/>
  </r>
  <r>
    <n v="9"/>
    <s v="Rangel, Holt and Jones"/>
    <s v="Open-source fresh-thinking model"/>
    <n v="6200"/>
    <n v="3208"/>
    <x v="0"/>
    <n v="51.741935483870968"/>
    <n v="72.909090909090907"/>
    <n v="44"/>
    <s v="US"/>
    <s v="USD"/>
    <d v="2013-09-19T05:00:00"/>
    <n v="1379566800"/>
    <d v="2013-11-07T06:00:00"/>
    <n v="1383804000"/>
    <b v="0"/>
    <b v="0"/>
    <s v="music/electric music"/>
    <x v="1"/>
    <s v="electric music"/>
    <x v="3"/>
    <x v="2"/>
    <s v="Nov"/>
    <s v="2013"/>
  </r>
  <r>
    <n v="10"/>
    <s v="Green Ltd"/>
    <s v="Monitored empowering installation"/>
    <n v="5200"/>
    <n v="13838"/>
    <x v="1"/>
    <n v="266.11538461538464"/>
    <n v="62.9"/>
    <n v="220"/>
    <s v="US"/>
    <s v="USD"/>
    <d v="2010-08-14T05:00:00"/>
    <n v="1281762000"/>
    <d v="2010-10-01T05:00:00"/>
    <n v="1285909200"/>
    <b v="0"/>
    <b v="0"/>
    <s v="film &amp; video/drama"/>
    <x v="4"/>
    <s v="drama"/>
    <x v="1"/>
    <x v="6"/>
    <s v="Oct"/>
    <s v="2010"/>
  </r>
  <r>
    <n v="11"/>
    <s v="Perez, Johnson and Gardner"/>
    <s v="Grass-roots zero administration system engine"/>
    <n v="6300"/>
    <n v="3030"/>
    <x v="0"/>
    <n v="48.095238095238095"/>
    <n v="112.22222222222223"/>
    <n v="27"/>
    <s v="US"/>
    <s v="USD"/>
    <d v="2010-09-21T05:00:00"/>
    <n v="1285045200"/>
    <d v="2010-09-27T05:00:00"/>
    <n v="1285563600"/>
    <b v="0"/>
    <b v="1"/>
    <s v="theater/plays"/>
    <x v="3"/>
    <s v="plays"/>
    <x v="3"/>
    <x v="6"/>
    <s v="Sep"/>
    <s v="2010"/>
  </r>
  <r>
    <n v="12"/>
    <s v="Kim Ltd"/>
    <s v="Assimilated hybrid intranet"/>
    <n v="6300"/>
    <n v="5629"/>
    <x v="0"/>
    <n v="89.349206349206341"/>
    <n v="102.34545454545454"/>
    <n v="55"/>
    <s v="US"/>
    <s v="USD"/>
    <d v="2019-10-22T05:00:00"/>
    <n v="1571720400"/>
    <d v="2019-10-30T05:00:00"/>
    <n v="1572411600"/>
    <b v="0"/>
    <b v="0"/>
    <s v="film &amp; video/drama"/>
    <x v="4"/>
    <s v="drama"/>
    <x v="4"/>
    <x v="3"/>
    <s v="Oct"/>
    <s v="2019"/>
  </r>
  <r>
    <n v="13"/>
    <s v="Walker, Taylor and Coleman"/>
    <s v="Multi-tiered directional open architecture"/>
    <n v="4200"/>
    <n v="10295"/>
    <x v="1"/>
    <n v="245.11904761904765"/>
    <n v="105.05102040816327"/>
    <n v="98"/>
    <s v="US"/>
    <s v="USD"/>
    <d v="2016-06-11T05:00:00"/>
    <n v="1465621200"/>
    <d v="2016-06-23T05:00:00"/>
    <n v="1466658000"/>
    <b v="0"/>
    <b v="0"/>
    <s v="music/indie rock"/>
    <x v="1"/>
    <s v="indie rock"/>
    <x v="5"/>
    <x v="7"/>
    <s v="Jun"/>
    <s v="2016"/>
  </r>
  <r>
    <n v="14"/>
    <s v="Rodriguez, Rose and Stewart"/>
    <s v="Cloned directional synergy"/>
    <n v="28200"/>
    <n v="18829"/>
    <x v="0"/>
    <n v="66.769503546099301"/>
    <n v="94.144999999999996"/>
    <n v="200"/>
    <s v="US"/>
    <s v="USD"/>
    <d v="2012-03-06T06:00:00"/>
    <n v="1331013600"/>
    <d v="2012-04-02T05:00:00"/>
    <n v="1333342800"/>
    <b v="0"/>
    <b v="0"/>
    <s v="music/indie rock"/>
    <x v="1"/>
    <s v="indie rock"/>
    <x v="6"/>
    <x v="4"/>
    <s v="Apr"/>
    <s v="2012"/>
  </r>
  <r>
    <n v="15"/>
    <s v="Wright, Hunt and Rowe"/>
    <s v="Extended eco-centric pricing structure"/>
    <n v="81200"/>
    <n v="38414"/>
    <x v="0"/>
    <n v="47.307881773399011"/>
    <n v="84.986725663716811"/>
    <n v="452"/>
    <s v="US"/>
    <s v="USD"/>
    <d v="2019-12-10T06:00:00"/>
    <n v="1575957600"/>
    <d v="2019-12-14T06:00:00"/>
    <n v="1576303200"/>
    <b v="0"/>
    <b v="0"/>
    <s v="technology/wearables"/>
    <x v="2"/>
    <s v="wearables"/>
    <x v="7"/>
    <x v="3"/>
    <s v="Dec"/>
    <s v="2019"/>
  </r>
  <r>
    <n v="16"/>
    <s v="Hines Inc"/>
    <s v="Cross-platform systemic adapter"/>
    <n v="1700"/>
    <n v="11041"/>
    <x v="1"/>
    <n v="649.47058823529414"/>
    <n v="110.41"/>
    <n v="100"/>
    <s v="US"/>
    <s v="USD"/>
    <d v="2014-01-22T06:00:00"/>
    <n v="1390370400"/>
    <d v="2014-02-13T06:00:00"/>
    <n v="1392271200"/>
    <b v="0"/>
    <b v="0"/>
    <s v="publishing/nonfiction"/>
    <x v="5"/>
    <s v="nonfiction"/>
    <x v="2"/>
    <x v="1"/>
    <s v="Feb"/>
    <s v="2014"/>
  </r>
  <r>
    <n v="17"/>
    <s v="Cochran-Nguyen"/>
    <s v="Seamless 4thgeneration methodology"/>
    <n v="84600"/>
    <n v="134845"/>
    <x v="1"/>
    <n v="159.39125295508273"/>
    <n v="107.96236989591674"/>
    <n v="1249"/>
    <s v="US"/>
    <s v="USD"/>
    <d v="2011-01-12T06:00:00"/>
    <n v="1294812000"/>
    <d v="2011-01-13T06:00:00"/>
    <n v="1294898400"/>
    <b v="0"/>
    <b v="0"/>
    <s v="film &amp; video/animation"/>
    <x v="4"/>
    <s v="animation"/>
    <x v="2"/>
    <x v="8"/>
    <s v="Jan"/>
    <s v="2011"/>
  </r>
  <r>
    <n v="18"/>
    <s v="Johnson-Gould"/>
    <s v="Exclusive needs-based adapter"/>
    <n v="9100"/>
    <n v="6089"/>
    <x v="3"/>
    <n v="66.912087912087912"/>
    <n v="45.103703703703701"/>
    <n v="135"/>
    <s v="US"/>
    <s v="USD"/>
    <d v="2018-09-08T05:00:00"/>
    <n v="1536382800"/>
    <d v="2018-09-16T05:00:00"/>
    <n v="1537074000"/>
    <b v="0"/>
    <b v="0"/>
    <s v="theater/plays"/>
    <x v="3"/>
    <s v="plays"/>
    <x v="3"/>
    <x v="9"/>
    <s v="Sep"/>
    <s v="2018"/>
  </r>
  <r>
    <n v="19"/>
    <s v="Perez-Hess"/>
    <s v="Down-sized cohesive archive"/>
    <n v="62500"/>
    <n v="30331"/>
    <x v="0"/>
    <n v="48.529600000000002"/>
    <n v="45.001483679525222"/>
    <n v="674"/>
    <s v="US"/>
    <s v="USD"/>
    <d v="2019-03-04T06:00:00"/>
    <n v="1551679200"/>
    <d v="2019-03-25T05:00:00"/>
    <n v="1553490000"/>
    <b v="0"/>
    <b v="1"/>
    <s v="theater/plays"/>
    <x v="3"/>
    <s v="plays"/>
    <x v="6"/>
    <x v="3"/>
    <s v="Mar"/>
    <s v="2019"/>
  </r>
  <r>
    <n v="20"/>
    <s v="Reeves, Thompson and Richardson"/>
    <s v="Proactive composite alliance"/>
    <n v="131800"/>
    <n v="147936"/>
    <x v="1"/>
    <n v="112.24279210925646"/>
    <n v="105.97134670487107"/>
    <n v="1396"/>
    <s v="US"/>
    <s v="USD"/>
    <d v="2014-07-28T05:00:00"/>
    <n v="1406523600"/>
    <d v="2014-07-28T05:00:00"/>
    <n v="1406523600"/>
    <b v="0"/>
    <b v="0"/>
    <s v="film &amp; video/drama"/>
    <x v="4"/>
    <s v="drama"/>
    <x v="8"/>
    <x v="1"/>
    <s v="Jul"/>
    <s v="2014"/>
  </r>
  <r>
    <n v="21"/>
    <s v="Simmons-Reynolds"/>
    <s v="Re-engineered intangible definition"/>
    <n v="94000"/>
    <n v="38533"/>
    <x v="0"/>
    <n v="40.992553191489364"/>
    <n v="69.055555555555557"/>
    <n v="558"/>
    <s v="US"/>
    <s v="USD"/>
    <d v="2011-08-15T05:00:00"/>
    <n v="1313384400"/>
    <d v="2011-09-18T05:00:00"/>
    <n v="1316322000"/>
    <b v="0"/>
    <b v="0"/>
    <s v="theater/plays"/>
    <x v="3"/>
    <s v="plays"/>
    <x v="1"/>
    <x v="8"/>
    <s v="Sep"/>
    <s v="2011"/>
  </r>
  <r>
    <n v="22"/>
    <s v="Collier Inc"/>
    <s v="Enhanced dynamic definition"/>
    <n v="59100"/>
    <n v="75690"/>
    <x v="1"/>
    <n v="128.07106598984771"/>
    <n v="85.044943820224717"/>
    <n v="890"/>
    <s v="US"/>
    <s v="USD"/>
    <d v="2018-04-03T05:00:00"/>
    <n v="1522731600"/>
    <d v="2018-04-18T05:00:00"/>
    <n v="1524027600"/>
    <b v="0"/>
    <b v="0"/>
    <s v="theater/plays"/>
    <x v="3"/>
    <s v="plays"/>
    <x v="9"/>
    <x v="9"/>
    <s v="Apr"/>
    <s v="2018"/>
  </r>
  <r>
    <n v="23"/>
    <s v="Gray-Jenkins"/>
    <s v="Devolved next generation adapter"/>
    <n v="4500"/>
    <n v="14942"/>
    <x v="1"/>
    <n v="332.04444444444448"/>
    <n v="105.22535211267606"/>
    <n v="142"/>
    <s v="GB"/>
    <s v="GBP"/>
    <d v="2019-02-14T06:00:00"/>
    <n v="1550124000"/>
    <d v="2019-04-08T05:00:00"/>
    <n v="1554699600"/>
    <b v="0"/>
    <b v="0"/>
    <s v="film &amp; video/documentary"/>
    <x v="4"/>
    <s v="documentary"/>
    <x v="10"/>
    <x v="3"/>
    <s v="Apr"/>
    <s v="2019"/>
  </r>
  <r>
    <n v="24"/>
    <s v="Scott, Wilson and Martin"/>
    <s v="Cross-platform intermediate frame"/>
    <n v="92400"/>
    <n v="104257"/>
    <x v="1"/>
    <n v="112.83225108225108"/>
    <n v="39.003741114852225"/>
    <n v="2673"/>
    <s v="US"/>
    <s v="USD"/>
    <d v="2014-06-21T05:00:00"/>
    <n v="1403326800"/>
    <d v="2014-06-23T05:00:00"/>
    <n v="1403499600"/>
    <b v="0"/>
    <b v="0"/>
    <s v="technology/wearables"/>
    <x v="2"/>
    <s v="wearables"/>
    <x v="5"/>
    <x v="1"/>
    <s v="Jun"/>
    <s v="2014"/>
  </r>
  <r>
    <n v="25"/>
    <s v="Caldwell, Velazquez and Wilson"/>
    <s v="Monitored impactful analyzer"/>
    <n v="5500"/>
    <n v="11904"/>
    <x v="1"/>
    <n v="216.43636363636364"/>
    <n v="73.030674846625772"/>
    <n v="163"/>
    <s v="US"/>
    <s v="USD"/>
    <d v="2011-05-18T05:00:00"/>
    <n v="1305694800"/>
    <d v="2011-06-07T05:00:00"/>
    <n v="1307422800"/>
    <b v="0"/>
    <b v="1"/>
    <s v="games/video games"/>
    <x v="6"/>
    <s v="video games"/>
    <x v="11"/>
    <x v="8"/>
    <s v="Jun"/>
    <s v="2011"/>
  </r>
  <r>
    <n v="26"/>
    <s v="Spencer-Bates"/>
    <s v="Optional responsive customer loyalty"/>
    <n v="107500"/>
    <n v="51814"/>
    <x v="3"/>
    <n v="48.199069767441863"/>
    <n v="35.009459459459457"/>
    <n v="1480"/>
    <s v="US"/>
    <s v="USD"/>
    <d v="2018-07-31T05:00:00"/>
    <n v="1533013200"/>
    <d v="2018-08-27T05:00:00"/>
    <n v="1535346000"/>
    <b v="0"/>
    <b v="0"/>
    <s v="theater/plays"/>
    <x v="3"/>
    <s v="plays"/>
    <x v="8"/>
    <x v="9"/>
    <s v="Aug"/>
    <s v="2018"/>
  </r>
  <r>
    <n v="27"/>
    <s v="Best, Carr and Williams"/>
    <s v="Diverse transitional migration"/>
    <n v="2000"/>
    <n v="1599"/>
    <x v="0"/>
    <n v="79.95"/>
    <n v="106.6"/>
    <n v="15"/>
    <s v="US"/>
    <s v="USD"/>
    <d v="2015-10-03T05:00:00"/>
    <n v="1443848400"/>
    <d v="2015-10-11T05:00:00"/>
    <n v="1444539600"/>
    <b v="0"/>
    <b v="0"/>
    <s v="music/rock"/>
    <x v="1"/>
    <s v="rock"/>
    <x v="4"/>
    <x v="0"/>
    <s v="Oct"/>
    <s v="2015"/>
  </r>
  <r>
    <n v="28"/>
    <s v="Campbell, Brown and Powell"/>
    <s v="Synchronized global task-force"/>
    <n v="130800"/>
    <n v="137635"/>
    <x v="1"/>
    <n v="105.22553516819573"/>
    <n v="61.997747747747745"/>
    <n v="2220"/>
    <s v="US"/>
    <s v="USD"/>
    <d v="2010-02-09T06:00:00"/>
    <n v="1265695200"/>
    <d v="2010-03-04T06:00:00"/>
    <n v="1267682400"/>
    <b v="0"/>
    <b v="1"/>
    <s v="theater/plays"/>
    <x v="3"/>
    <s v="plays"/>
    <x v="10"/>
    <x v="6"/>
    <s v="Mar"/>
    <s v="2010"/>
  </r>
  <r>
    <n v="29"/>
    <s v="Johnson, Parker and Haynes"/>
    <s v="Focused 6thgeneration forecast"/>
    <n v="45900"/>
    <n v="150965"/>
    <x v="1"/>
    <n v="328.89978213507629"/>
    <n v="94.000622665006233"/>
    <n v="1606"/>
    <s v="CH"/>
    <s v="CHF"/>
    <d v="2018-07-20T05:00:00"/>
    <n v="1532062800"/>
    <d v="2018-08-29T05:00:00"/>
    <n v="1535518800"/>
    <b v="0"/>
    <b v="0"/>
    <s v="film &amp; video/shorts"/>
    <x v="4"/>
    <s v="shorts"/>
    <x v="8"/>
    <x v="9"/>
    <s v="Aug"/>
    <s v="2018"/>
  </r>
  <r>
    <n v="30"/>
    <s v="Clark-Cooke"/>
    <s v="Down-sized analyzing challenge"/>
    <n v="9000"/>
    <n v="14455"/>
    <x v="1"/>
    <n v="160.61111111111111"/>
    <n v="112.05426356589147"/>
    <n v="129"/>
    <s v="US"/>
    <s v="USD"/>
    <d v="2019-05-24T05:00:00"/>
    <n v="1558674000"/>
    <d v="2019-05-29T05:00:00"/>
    <n v="1559106000"/>
    <b v="0"/>
    <b v="0"/>
    <s v="film &amp; video/animation"/>
    <x v="4"/>
    <s v="animation"/>
    <x v="11"/>
    <x v="3"/>
    <s v="May"/>
    <s v="2019"/>
  </r>
  <r>
    <n v="31"/>
    <s v="Schroeder Ltd"/>
    <s v="Progressive needs-based focus group"/>
    <n v="3500"/>
    <n v="10850"/>
    <x v="1"/>
    <n v="310"/>
    <n v="48.008849557522126"/>
    <n v="226"/>
    <s v="GB"/>
    <s v="GBP"/>
    <d v="2016-01-05T06:00:00"/>
    <n v="1451973600"/>
    <d v="2016-02-02T06:00:00"/>
    <n v="1454392800"/>
    <b v="0"/>
    <b v="0"/>
    <s v="games/video games"/>
    <x v="6"/>
    <s v="video games"/>
    <x v="2"/>
    <x v="7"/>
    <s v="Feb"/>
    <s v="2016"/>
  </r>
  <r>
    <n v="32"/>
    <s v="Jackson PLC"/>
    <s v="Ergonomic 6thgeneration success"/>
    <n v="101000"/>
    <n v="87676"/>
    <x v="0"/>
    <n v="86.807920792079202"/>
    <n v="38.004334633723452"/>
    <n v="2307"/>
    <s v="IT"/>
    <s v="EUR"/>
    <d v="2018-01-10T06:00:00"/>
    <n v="1515564000"/>
    <d v="2018-02-06T06:00:00"/>
    <n v="1517896800"/>
    <b v="0"/>
    <b v="0"/>
    <s v="film &amp; video/documentary"/>
    <x v="4"/>
    <s v="documentary"/>
    <x v="2"/>
    <x v="9"/>
    <s v="Feb"/>
    <s v="2018"/>
  </r>
  <r>
    <n v="33"/>
    <s v="Blair, Collins and Carter"/>
    <s v="Exclusive interactive approach"/>
    <n v="50200"/>
    <n v="189666"/>
    <x v="1"/>
    <n v="377.82071713147411"/>
    <n v="35.000184535892231"/>
    <n v="5419"/>
    <s v="US"/>
    <s v="USD"/>
    <d v="2014-10-05T05:00:00"/>
    <n v="1412485200"/>
    <d v="2014-11-11T06:00:00"/>
    <n v="1415685600"/>
    <b v="0"/>
    <b v="0"/>
    <s v="theater/plays"/>
    <x v="3"/>
    <s v="plays"/>
    <x v="4"/>
    <x v="1"/>
    <s v="Nov"/>
    <s v="2014"/>
  </r>
  <r>
    <n v="34"/>
    <s v="Maldonado and Sons"/>
    <s v="Reverse-engineered asynchronous archive"/>
    <n v="9300"/>
    <n v="14025"/>
    <x v="1"/>
    <n v="150.80645161290323"/>
    <n v="85"/>
    <n v="165"/>
    <s v="US"/>
    <s v="USD"/>
    <d v="2017-03-23T05:00:00"/>
    <n v="1490245200"/>
    <d v="2017-03-28T05:00:00"/>
    <n v="1490677200"/>
    <b v="0"/>
    <b v="0"/>
    <s v="film &amp; video/documentary"/>
    <x v="4"/>
    <s v="documentary"/>
    <x v="6"/>
    <x v="5"/>
    <s v="Mar"/>
    <s v="2017"/>
  </r>
  <r>
    <n v="35"/>
    <s v="Mitchell and Sons"/>
    <s v="Synergized intangible challenge"/>
    <n v="125500"/>
    <n v="188628"/>
    <x v="1"/>
    <n v="150.30119521912351"/>
    <n v="95.993893129770996"/>
    <n v="1965"/>
    <s v="DK"/>
    <s v="DKK"/>
    <d v="2019-01-19T06:00:00"/>
    <n v="1547877600"/>
    <d v="2019-03-02T06:00:00"/>
    <n v="1551506400"/>
    <b v="0"/>
    <b v="1"/>
    <s v="film &amp; video/drama"/>
    <x v="4"/>
    <s v="drama"/>
    <x v="2"/>
    <x v="3"/>
    <s v="Mar"/>
    <s v="2019"/>
  </r>
  <r>
    <n v="36"/>
    <s v="Jackson-Lewis"/>
    <s v="Monitored multi-state encryption"/>
    <n v="700"/>
    <n v="1101"/>
    <x v="1"/>
    <n v="157.28571428571431"/>
    <n v="68.8125"/>
    <n v="16"/>
    <s v="US"/>
    <s v="USD"/>
    <d v="2011-02-26T06:00:00"/>
    <n v="1298700000"/>
    <d v="2011-03-23T05:00:00"/>
    <n v="1300856400"/>
    <b v="0"/>
    <b v="0"/>
    <s v="theater/plays"/>
    <x v="3"/>
    <s v="plays"/>
    <x v="10"/>
    <x v="8"/>
    <s v="Mar"/>
    <s v="2011"/>
  </r>
  <r>
    <n v="37"/>
    <s v="Black, Armstrong and Anderson"/>
    <s v="Profound attitude-oriented functionalities"/>
    <n v="8100"/>
    <n v="11339"/>
    <x v="1"/>
    <n v="139.98765432098764"/>
    <n v="105.97196261682242"/>
    <n v="107"/>
    <s v="US"/>
    <s v="USD"/>
    <d v="2019-10-06T05:00:00"/>
    <n v="1570338000"/>
    <d v="2019-11-08T06:00:00"/>
    <n v="1573192800"/>
    <b v="0"/>
    <b v="1"/>
    <s v="publishing/fiction"/>
    <x v="5"/>
    <s v="fiction"/>
    <x v="4"/>
    <x v="3"/>
    <s v="Nov"/>
    <s v="2019"/>
  </r>
  <r>
    <n v="38"/>
    <s v="Maldonado-Gonzalez"/>
    <s v="Digitized client-driven database"/>
    <n v="3100"/>
    <n v="10085"/>
    <x v="1"/>
    <n v="325.32258064516128"/>
    <n v="75.261194029850742"/>
    <n v="134"/>
    <s v="US"/>
    <s v="USD"/>
    <d v="2010-10-18T05:00:00"/>
    <n v="1287378000"/>
    <d v="2010-10-23T05:00:00"/>
    <n v="1287810000"/>
    <b v="0"/>
    <b v="0"/>
    <s v="photography/photography books"/>
    <x v="7"/>
    <s v="photography books"/>
    <x v="4"/>
    <x v="6"/>
    <s v="Oct"/>
    <s v="2010"/>
  </r>
  <r>
    <n v="39"/>
    <s v="Kim-Rice"/>
    <s v="Organized bi-directional function"/>
    <n v="9900"/>
    <n v="5027"/>
    <x v="0"/>
    <n v="50.777777777777779"/>
    <n v="57.125"/>
    <n v="88"/>
    <s v="DK"/>
    <s v="DKK"/>
    <d v="2013-02-25T06:00:00"/>
    <n v="1361772000"/>
    <d v="2013-03-11T05:00:00"/>
    <n v="1362978000"/>
    <b v="0"/>
    <b v="0"/>
    <s v="theater/plays"/>
    <x v="3"/>
    <s v="plays"/>
    <x v="10"/>
    <x v="2"/>
    <s v="Mar"/>
    <s v="2013"/>
  </r>
  <r>
    <n v="40"/>
    <s v="Garcia, Garcia and Lopez"/>
    <s v="Reduced stable middleware"/>
    <n v="8800"/>
    <n v="14878"/>
    <x v="1"/>
    <n v="169.06818181818181"/>
    <n v="75.141414141414145"/>
    <n v="198"/>
    <s v="US"/>
    <s v="USD"/>
    <d v="2010-06-05T05:00:00"/>
    <n v="1275714000"/>
    <d v="2010-06-24T05:00:00"/>
    <n v="1277355600"/>
    <b v="0"/>
    <b v="1"/>
    <s v="technology/wearables"/>
    <x v="2"/>
    <s v="wearables"/>
    <x v="5"/>
    <x v="6"/>
    <s v="Jun"/>
    <s v="2010"/>
  </r>
  <r>
    <n v="41"/>
    <s v="Watts Group"/>
    <s v="Universal 5thgeneration neural-net"/>
    <n v="5600"/>
    <n v="11924"/>
    <x v="1"/>
    <n v="212.92857142857144"/>
    <n v="107.42342342342343"/>
    <n v="111"/>
    <s v="IT"/>
    <s v="EUR"/>
    <d v="2012-09-04T05:00:00"/>
    <n v="1346734800"/>
    <d v="2012-09-30T05:00:00"/>
    <n v="1348981200"/>
    <b v="0"/>
    <b v="1"/>
    <s v="music/rock"/>
    <x v="1"/>
    <s v="rock"/>
    <x v="3"/>
    <x v="4"/>
    <s v="Sep"/>
    <s v="2012"/>
  </r>
  <r>
    <n v="42"/>
    <s v="Werner-Bryant"/>
    <s v="Virtual uniform frame"/>
    <n v="1800"/>
    <n v="7991"/>
    <x v="1"/>
    <n v="443.94444444444446"/>
    <n v="35.995495495495497"/>
    <n v="222"/>
    <s v="US"/>
    <s v="USD"/>
    <d v="2011-07-04T05:00:00"/>
    <n v="1309755600"/>
    <d v="2011-07-13T05:00:00"/>
    <n v="1310533200"/>
    <b v="0"/>
    <b v="0"/>
    <s v="food/food trucks"/>
    <x v="0"/>
    <s v="food trucks"/>
    <x v="8"/>
    <x v="8"/>
    <s v="Jul"/>
    <s v="2011"/>
  </r>
  <r>
    <n v="43"/>
    <s v="Schmitt-Mendoza"/>
    <s v="Profound explicit paradigm"/>
    <n v="90200"/>
    <n v="167717"/>
    <x v="1"/>
    <n v="185.9390243902439"/>
    <n v="26.998873148744366"/>
    <n v="6212"/>
    <s v="US"/>
    <s v="USD"/>
    <d v="2014-07-24T05:00:00"/>
    <n v="1406178000"/>
    <d v="2014-08-09T05:00:00"/>
    <n v="1407560400"/>
    <b v="0"/>
    <b v="0"/>
    <s v="publishing/radio &amp; podcasts"/>
    <x v="5"/>
    <s v="radio &amp; podcasts"/>
    <x v="8"/>
    <x v="1"/>
    <s v="Aug"/>
    <s v="2014"/>
  </r>
  <r>
    <n v="44"/>
    <s v="Reid-Mccullough"/>
    <s v="Visionary real-time groupware"/>
    <n v="1600"/>
    <n v="10541"/>
    <x v="1"/>
    <n v="658.8125"/>
    <n v="107.56122448979592"/>
    <n v="98"/>
    <s v="DK"/>
    <s v="DKK"/>
    <d v="2019-03-17T05:00:00"/>
    <n v="1552798800"/>
    <d v="2019-03-18T05:00:00"/>
    <n v="1552885200"/>
    <b v="0"/>
    <b v="0"/>
    <s v="publishing/fiction"/>
    <x v="5"/>
    <s v="fiction"/>
    <x v="6"/>
    <x v="3"/>
    <s v="Mar"/>
    <s v="2019"/>
  </r>
  <r>
    <n v="45"/>
    <s v="Woods-Clark"/>
    <s v="Networked tertiary Graphical User Interface"/>
    <n v="9500"/>
    <n v="4530"/>
    <x v="0"/>
    <n v="47.684210526315788"/>
    <n v="94.375"/>
    <n v="48"/>
    <s v="US"/>
    <s v="USD"/>
    <d v="2016-11-02T05:00:00"/>
    <n v="1478062800"/>
    <d v="2016-11-17T06:00:00"/>
    <n v="1479362400"/>
    <b v="0"/>
    <b v="1"/>
    <s v="theater/plays"/>
    <x v="3"/>
    <s v="plays"/>
    <x v="0"/>
    <x v="7"/>
    <s v="Nov"/>
    <s v="2016"/>
  </r>
  <r>
    <n v="46"/>
    <s v="Vaughn, Hunt and Caldwell"/>
    <s v="Virtual grid-enabled task-force"/>
    <n v="3700"/>
    <n v="4247"/>
    <x v="1"/>
    <n v="114.78378378378378"/>
    <n v="46.163043478260867"/>
    <n v="92"/>
    <s v="US"/>
    <s v="USD"/>
    <d v="2010-07-08T05:00:00"/>
    <n v="1278565200"/>
    <d v="2010-07-31T05:00:00"/>
    <n v="1280552400"/>
    <b v="0"/>
    <b v="0"/>
    <s v="music/rock"/>
    <x v="1"/>
    <s v="rock"/>
    <x v="8"/>
    <x v="6"/>
    <s v="Jul"/>
    <s v="2010"/>
  </r>
  <r>
    <n v="47"/>
    <s v="Bennett and Sons"/>
    <s v="Function-based multi-state software"/>
    <n v="1500"/>
    <n v="7129"/>
    <x v="1"/>
    <n v="475.26666666666665"/>
    <n v="47.845637583892618"/>
    <n v="149"/>
    <s v="US"/>
    <s v="USD"/>
    <d v="2014-03-29T05:00:00"/>
    <n v="1396069200"/>
    <d v="2014-04-28T05:00:00"/>
    <n v="1398661200"/>
    <b v="0"/>
    <b v="0"/>
    <s v="theater/plays"/>
    <x v="3"/>
    <s v="plays"/>
    <x v="6"/>
    <x v="1"/>
    <s v="Apr"/>
    <s v="2014"/>
  </r>
  <r>
    <n v="48"/>
    <s v="Lamb Inc"/>
    <s v="Optimized leadingedge concept"/>
    <n v="33300"/>
    <n v="128862"/>
    <x v="1"/>
    <n v="386.97297297297297"/>
    <n v="53.007815713698065"/>
    <n v="2431"/>
    <s v="US"/>
    <s v="USD"/>
    <d v="2015-06-25T05:00:00"/>
    <n v="1435208400"/>
    <d v="2015-07-07T05:00:00"/>
    <n v="1436245200"/>
    <b v="0"/>
    <b v="0"/>
    <s v="theater/plays"/>
    <x v="3"/>
    <s v="plays"/>
    <x v="5"/>
    <x v="0"/>
    <s v="Jul"/>
    <s v="2015"/>
  </r>
  <r>
    <n v="49"/>
    <s v="Casey-Kelly"/>
    <s v="Sharable holistic interface"/>
    <n v="7200"/>
    <n v="13653"/>
    <x v="1"/>
    <n v="189.625"/>
    <n v="45.059405940594061"/>
    <n v="303"/>
    <s v="US"/>
    <s v="USD"/>
    <d v="2019-10-20T05:00:00"/>
    <n v="1571547600"/>
    <d v="2019-12-04T06:00:00"/>
    <n v="1575439200"/>
    <b v="0"/>
    <b v="0"/>
    <s v="music/rock"/>
    <x v="1"/>
    <s v="rock"/>
    <x v="4"/>
    <x v="3"/>
    <s v="Dec"/>
    <s v="2019"/>
  </r>
  <r>
    <n v="50"/>
    <s v="Jones, Taylor and Moore"/>
    <s v="Down-sized system-worthy secured line"/>
    <n v="100"/>
    <n v="2"/>
    <x v="0"/>
    <n v="2"/>
    <n v="2"/>
    <n v="1"/>
    <s v="IT"/>
    <s v="EUR"/>
    <d v="2013-08-01T05:00:00"/>
    <n v="1375333200"/>
    <d v="2013-08-29T05:00:00"/>
    <n v="1377752400"/>
    <b v="0"/>
    <b v="0"/>
    <s v="music/metal"/>
    <x v="1"/>
    <s v="metal"/>
    <x v="1"/>
    <x v="2"/>
    <s v="Aug"/>
    <s v="2013"/>
  </r>
  <r>
    <n v="51"/>
    <s v="Bradshaw, Gill and Donovan"/>
    <s v="Inverse secondary infrastructure"/>
    <n v="158100"/>
    <n v="145243"/>
    <x v="0"/>
    <n v="91.867805186590772"/>
    <n v="99.006816632583508"/>
    <n v="1467"/>
    <s v="GB"/>
    <s v="GBP"/>
    <d v="2012-03-27T05:00:00"/>
    <n v="1332824400"/>
    <d v="2012-04-12T05:00:00"/>
    <n v="1334206800"/>
    <b v="0"/>
    <b v="1"/>
    <s v="technology/wearables"/>
    <x v="2"/>
    <s v="wearables"/>
    <x v="6"/>
    <x v="4"/>
    <s v="Apr"/>
    <s v="2012"/>
  </r>
  <r>
    <n v="52"/>
    <s v="Hernandez, Rodriguez and Clark"/>
    <s v="Organic foreground leverage"/>
    <n v="7200"/>
    <n v="2459"/>
    <x v="0"/>
    <n v="34.152777777777779"/>
    <n v="32.786666666666669"/>
    <n v="75"/>
    <s v="US"/>
    <s v="USD"/>
    <d v="2010-09-15T05:00:00"/>
    <n v="1284526800"/>
    <d v="2010-09-19T05:00:00"/>
    <n v="1284872400"/>
    <b v="0"/>
    <b v="0"/>
    <s v="theater/plays"/>
    <x v="3"/>
    <s v="plays"/>
    <x v="3"/>
    <x v="6"/>
    <s v="Sep"/>
    <s v="2010"/>
  </r>
  <r>
    <n v="53"/>
    <s v="Smith-Jones"/>
    <s v="Reverse-engineered static concept"/>
    <n v="8800"/>
    <n v="12356"/>
    <x v="1"/>
    <n v="140.40909090909091"/>
    <n v="59.119617224880386"/>
    <n v="209"/>
    <s v="US"/>
    <s v="USD"/>
    <d v="2014-05-20T05:00:00"/>
    <n v="1400562000"/>
    <d v="2014-06-28T05:00:00"/>
    <n v="1403931600"/>
    <b v="0"/>
    <b v="0"/>
    <s v="film &amp; video/drama"/>
    <x v="4"/>
    <s v="drama"/>
    <x v="11"/>
    <x v="1"/>
    <s v="Jun"/>
    <s v="2014"/>
  </r>
  <r>
    <n v="54"/>
    <s v="Roy PLC"/>
    <s v="Multi-channeled neutral customer loyalty"/>
    <n v="6000"/>
    <n v="5392"/>
    <x v="0"/>
    <n v="89.86666666666666"/>
    <n v="44.93333333333333"/>
    <n v="120"/>
    <s v="US"/>
    <s v="USD"/>
    <d v="2018-03-11T06:00:00"/>
    <n v="1520748000"/>
    <d v="2018-03-17T05:00:00"/>
    <n v="1521262800"/>
    <b v="0"/>
    <b v="0"/>
    <s v="technology/wearables"/>
    <x v="2"/>
    <s v="wearables"/>
    <x v="6"/>
    <x v="9"/>
    <s v="Mar"/>
    <s v="2018"/>
  </r>
  <r>
    <n v="55"/>
    <s v="Wright, Brooks and Villarreal"/>
    <s v="Reverse-engineered bifurcated strategy"/>
    <n v="6600"/>
    <n v="11746"/>
    <x v="1"/>
    <n v="177.96969696969697"/>
    <n v="89.664122137404576"/>
    <n v="131"/>
    <s v="US"/>
    <s v="USD"/>
    <d v="2018-07-30T05:00:00"/>
    <n v="1532926800"/>
    <d v="2018-08-04T05:00:00"/>
    <n v="1533358800"/>
    <b v="0"/>
    <b v="0"/>
    <s v="music/jazz"/>
    <x v="1"/>
    <s v="jazz"/>
    <x v="8"/>
    <x v="9"/>
    <s v="Aug"/>
    <s v="2018"/>
  </r>
  <r>
    <n v="56"/>
    <s v="Flores, Miller and Johnson"/>
    <s v="Horizontal context-sensitive knowledge user"/>
    <n v="8000"/>
    <n v="11493"/>
    <x v="1"/>
    <n v="143.66249999999999"/>
    <n v="70.079268292682926"/>
    <n v="164"/>
    <s v="US"/>
    <s v="USD"/>
    <d v="2015-01-10T06:00:00"/>
    <n v="1420869600"/>
    <d v="2015-01-17T06:00:00"/>
    <n v="1421474400"/>
    <b v="0"/>
    <b v="0"/>
    <s v="technology/wearables"/>
    <x v="2"/>
    <s v="wearables"/>
    <x v="2"/>
    <x v="0"/>
    <s v="Jan"/>
    <s v="2015"/>
  </r>
  <r>
    <n v="57"/>
    <s v="Bridges, Freeman and Kim"/>
    <s v="Cross-group multi-state task-force"/>
    <n v="2900"/>
    <n v="6243"/>
    <x v="1"/>
    <n v="215.27586206896552"/>
    <n v="31.059701492537314"/>
    <n v="201"/>
    <s v="US"/>
    <s v="USD"/>
    <d v="2017-09-01T05:00:00"/>
    <n v="1504242000"/>
    <d v="2017-09-13T05:00:00"/>
    <n v="1505278800"/>
    <b v="0"/>
    <b v="0"/>
    <s v="games/video games"/>
    <x v="6"/>
    <s v="video games"/>
    <x v="3"/>
    <x v="5"/>
    <s v="Sep"/>
    <s v="2017"/>
  </r>
  <r>
    <n v="58"/>
    <s v="Anderson-Perez"/>
    <s v="Expanded 3rdgeneration strategy"/>
    <n v="2700"/>
    <n v="6132"/>
    <x v="1"/>
    <n v="227.11111111111114"/>
    <n v="29.061611374407583"/>
    <n v="211"/>
    <s v="US"/>
    <s v="USD"/>
    <d v="2015-09-21T05:00:00"/>
    <n v="1442811600"/>
    <d v="2015-10-04T05:00:00"/>
    <n v="1443934800"/>
    <b v="0"/>
    <b v="0"/>
    <s v="theater/plays"/>
    <x v="3"/>
    <s v="plays"/>
    <x v="3"/>
    <x v="0"/>
    <s v="Oct"/>
    <s v="2015"/>
  </r>
  <r>
    <n v="59"/>
    <s v="Wright, Fox and Marks"/>
    <s v="Assimilated real-time support"/>
    <n v="1400"/>
    <n v="3851"/>
    <x v="1"/>
    <n v="275.07142857142861"/>
    <n v="30.0859375"/>
    <n v="128"/>
    <s v="US"/>
    <s v="USD"/>
    <d v="2017-06-12T05:00:00"/>
    <n v="1497243600"/>
    <d v="2017-06-27T05:00:00"/>
    <n v="1498539600"/>
    <b v="0"/>
    <b v="1"/>
    <s v="theater/plays"/>
    <x v="3"/>
    <s v="plays"/>
    <x v="5"/>
    <x v="5"/>
    <s v="Jun"/>
    <s v="2017"/>
  </r>
  <r>
    <n v="60"/>
    <s v="Crawford-Peters"/>
    <s v="User-centric regional database"/>
    <n v="94200"/>
    <n v="135997"/>
    <x v="1"/>
    <n v="144.37048832271762"/>
    <n v="84.998125000000002"/>
    <n v="1600"/>
    <s v="CA"/>
    <s v="CAD"/>
    <d v="2012-07-17T05:00:00"/>
    <n v="1342501200"/>
    <d v="2012-07-20T05:00:00"/>
    <n v="1342760400"/>
    <b v="0"/>
    <b v="0"/>
    <s v="theater/plays"/>
    <x v="3"/>
    <s v="plays"/>
    <x v="8"/>
    <x v="4"/>
    <s v="Jul"/>
    <s v="2012"/>
  </r>
  <r>
    <n v="61"/>
    <s v="Romero-Hoffman"/>
    <s v="Open-source zero administration complexity"/>
    <n v="199200"/>
    <n v="184750"/>
    <x v="0"/>
    <n v="92.74598393574297"/>
    <n v="82.001775410563695"/>
    <n v="2253"/>
    <s v="CA"/>
    <s v="CAD"/>
    <d v="2011-02-21T06:00:00"/>
    <n v="1298268000"/>
    <d v="2011-04-02T05:00:00"/>
    <n v="1301720400"/>
    <b v="0"/>
    <b v="0"/>
    <s v="theater/plays"/>
    <x v="3"/>
    <s v="plays"/>
    <x v="10"/>
    <x v="8"/>
    <s v="Apr"/>
    <s v="2011"/>
  </r>
  <r>
    <n v="62"/>
    <s v="Sparks-West"/>
    <s v="Organized incremental standardization"/>
    <n v="2000"/>
    <n v="14452"/>
    <x v="1"/>
    <n v="722.6"/>
    <n v="58.040160642570278"/>
    <n v="249"/>
    <s v="US"/>
    <s v="USD"/>
    <d v="2015-06-05T05:00:00"/>
    <n v="1433480400"/>
    <d v="2015-06-06T05:00:00"/>
    <n v="1433566800"/>
    <b v="0"/>
    <b v="0"/>
    <s v="technology/web"/>
    <x v="2"/>
    <s v="web"/>
    <x v="5"/>
    <x v="0"/>
    <s v="Jun"/>
    <s v="2015"/>
  </r>
  <r>
    <n v="63"/>
    <s v="Baker, Morgan and Brown"/>
    <s v="Assimilated didactic open system"/>
    <n v="4700"/>
    <n v="557"/>
    <x v="0"/>
    <n v="11.851063829787234"/>
    <n v="111.4"/>
    <n v="5"/>
    <s v="US"/>
    <s v="USD"/>
    <d v="2017-04-28T05:00:00"/>
    <n v="1493355600"/>
    <d v="2017-05-04T05:00:00"/>
    <n v="1493874000"/>
    <b v="0"/>
    <b v="0"/>
    <s v="theater/plays"/>
    <x v="3"/>
    <s v="plays"/>
    <x v="9"/>
    <x v="5"/>
    <s v="May"/>
    <s v="2017"/>
  </r>
  <r>
    <n v="64"/>
    <s v="Mosley-Gilbert"/>
    <s v="Vision-oriented logistical intranet"/>
    <n v="2800"/>
    <n v="2734"/>
    <x v="0"/>
    <n v="97.642857142857139"/>
    <n v="71.94736842105263"/>
    <n v="38"/>
    <s v="US"/>
    <s v="USD"/>
    <d v="2018-07-02T05:00:00"/>
    <n v="1530507600"/>
    <d v="2018-07-17T05:00:00"/>
    <n v="1531803600"/>
    <b v="0"/>
    <b v="1"/>
    <s v="technology/web"/>
    <x v="2"/>
    <s v="web"/>
    <x v="8"/>
    <x v="9"/>
    <s v="Jul"/>
    <s v="2018"/>
  </r>
  <r>
    <n v="65"/>
    <s v="Berry-Boyer"/>
    <s v="Mandatory incremental projection"/>
    <n v="6100"/>
    <n v="14405"/>
    <x v="1"/>
    <n v="236.14754098360655"/>
    <n v="61.038135593220339"/>
    <n v="236"/>
    <s v="US"/>
    <s v="USD"/>
    <d v="2011-01-27T06:00:00"/>
    <n v="1296108000"/>
    <d v="2011-02-03T06:00:00"/>
    <n v="1296712800"/>
    <b v="0"/>
    <b v="0"/>
    <s v="theater/plays"/>
    <x v="3"/>
    <s v="plays"/>
    <x v="2"/>
    <x v="8"/>
    <s v="Feb"/>
    <s v="2011"/>
  </r>
  <r>
    <n v="66"/>
    <s v="Sanders-Allen"/>
    <s v="Grass-roots needs-based encryption"/>
    <n v="2900"/>
    <n v="1307"/>
    <x v="0"/>
    <n v="45.068965517241381"/>
    <n v="108.91666666666667"/>
    <n v="12"/>
    <s v="US"/>
    <s v="USD"/>
    <d v="2015-04-08T05:00:00"/>
    <n v="1428469200"/>
    <d v="2015-04-13T05:00:00"/>
    <n v="1428901200"/>
    <b v="0"/>
    <b v="1"/>
    <s v="theater/plays"/>
    <x v="3"/>
    <s v="plays"/>
    <x v="9"/>
    <x v="0"/>
    <s v="Apr"/>
    <s v="2015"/>
  </r>
  <r>
    <n v="67"/>
    <s v="Lopez Inc"/>
    <s v="Team-oriented 6thgeneration middleware"/>
    <n v="72600"/>
    <n v="117892"/>
    <x v="1"/>
    <n v="162.38567493112947"/>
    <n v="29.001722017220171"/>
    <n v="4065"/>
    <s v="GB"/>
    <s v="GBP"/>
    <d v="2010-01-25T06:00:00"/>
    <n v="1264399200"/>
    <d v="2010-01-30T06:00:00"/>
    <n v="1264831200"/>
    <b v="0"/>
    <b v="1"/>
    <s v="technology/wearables"/>
    <x v="2"/>
    <s v="wearables"/>
    <x v="2"/>
    <x v="6"/>
    <s v="Jan"/>
    <s v="2010"/>
  </r>
  <r>
    <n v="68"/>
    <s v="Moreno-Turner"/>
    <s v="Inverse multi-tasking installation"/>
    <n v="5700"/>
    <n v="14508"/>
    <x v="1"/>
    <n v="254.52631578947367"/>
    <n v="58.975609756097562"/>
    <n v="246"/>
    <s v="IT"/>
    <s v="EUR"/>
    <d v="2017-07-27T05:00:00"/>
    <n v="1501131600"/>
    <d v="2017-09-12T05:00:00"/>
    <n v="1505192400"/>
    <b v="0"/>
    <b v="1"/>
    <s v="theater/plays"/>
    <x v="3"/>
    <s v="plays"/>
    <x v="8"/>
    <x v="5"/>
    <s v="Sep"/>
    <s v="2017"/>
  </r>
  <r>
    <n v="69"/>
    <s v="Jones-Watson"/>
    <s v="Switchable disintermediate moderator"/>
    <n v="7900"/>
    <n v="1901"/>
    <x v="3"/>
    <n v="24.063291139240505"/>
    <n v="111.82352941176471"/>
    <n v="17"/>
    <s v="US"/>
    <s v="USD"/>
    <d v="2010-12-19T06:00:00"/>
    <n v="1292738400"/>
    <d v="2011-01-22T06:00:00"/>
    <n v="1295676000"/>
    <b v="0"/>
    <b v="0"/>
    <s v="theater/plays"/>
    <x v="3"/>
    <s v="plays"/>
    <x v="7"/>
    <x v="6"/>
    <s v="Jan"/>
    <s v="2011"/>
  </r>
  <r>
    <n v="70"/>
    <s v="Barker Inc"/>
    <s v="Re-engineered 24/7 task-force"/>
    <n v="128000"/>
    <n v="158389"/>
    <x v="1"/>
    <n v="123.74140625000001"/>
    <n v="63.995555555555555"/>
    <n v="2475"/>
    <s v="IT"/>
    <s v="EUR"/>
    <d v="2010-11-02T05:00:00"/>
    <n v="1288674000"/>
    <d v="2010-12-21T06:00:00"/>
    <n v="1292911200"/>
    <b v="0"/>
    <b v="1"/>
    <s v="theater/plays"/>
    <x v="3"/>
    <s v="plays"/>
    <x v="0"/>
    <x v="6"/>
    <s v="Dec"/>
    <s v="2010"/>
  </r>
  <r>
    <n v="71"/>
    <s v="Tate, Bass and House"/>
    <s v="Organic object-oriented budgetary management"/>
    <n v="6000"/>
    <n v="6484"/>
    <x v="1"/>
    <n v="108.06666666666666"/>
    <n v="85.315789473684205"/>
    <n v="76"/>
    <s v="US"/>
    <s v="USD"/>
    <d v="2019-11-30T06:00:00"/>
    <n v="1575093600"/>
    <d v="2019-12-04T06:00:00"/>
    <n v="1575439200"/>
    <b v="0"/>
    <b v="0"/>
    <s v="theater/plays"/>
    <x v="3"/>
    <s v="plays"/>
    <x v="0"/>
    <x v="3"/>
    <s v="Dec"/>
    <s v="2019"/>
  </r>
  <r>
    <n v="72"/>
    <s v="Hampton, Lewis and Ray"/>
    <s v="Seamless coherent parallelism"/>
    <n v="600"/>
    <n v="4022"/>
    <x v="1"/>
    <n v="670.33333333333326"/>
    <n v="74.481481481481481"/>
    <n v="54"/>
    <s v="US"/>
    <s v="USD"/>
    <d v="2015-07-01T05:00:00"/>
    <n v="1435726800"/>
    <d v="2015-08-06T05:00:00"/>
    <n v="1438837200"/>
    <b v="0"/>
    <b v="0"/>
    <s v="film &amp; video/animation"/>
    <x v="4"/>
    <s v="animation"/>
    <x v="8"/>
    <x v="0"/>
    <s v="Aug"/>
    <s v="2015"/>
  </r>
  <r>
    <n v="73"/>
    <s v="Collins-Goodman"/>
    <s v="Cross-platform even-keeled initiative"/>
    <n v="1400"/>
    <n v="9253"/>
    <x v="1"/>
    <n v="660.92857142857144"/>
    <n v="105.14772727272727"/>
    <n v="88"/>
    <s v="US"/>
    <s v="USD"/>
    <d v="2016-11-27T06:00:00"/>
    <n v="1480226400"/>
    <d v="2016-11-30T06:00:00"/>
    <n v="1480485600"/>
    <b v="0"/>
    <b v="0"/>
    <s v="music/jazz"/>
    <x v="1"/>
    <s v="jazz"/>
    <x v="0"/>
    <x v="7"/>
    <s v="Nov"/>
    <s v="2016"/>
  </r>
  <r>
    <n v="74"/>
    <s v="Davis-Michael"/>
    <s v="Progressive tertiary framework"/>
    <n v="3900"/>
    <n v="4776"/>
    <x v="1"/>
    <n v="122.46153846153847"/>
    <n v="56.188235294117646"/>
    <n v="85"/>
    <s v="GB"/>
    <s v="GBP"/>
    <d v="2016-03-27T05:00:00"/>
    <n v="1459054800"/>
    <d v="2016-03-28T05:00:00"/>
    <n v="1459141200"/>
    <b v="0"/>
    <b v="0"/>
    <s v="music/metal"/>
    <x v="1"/>
    <s v="metal"/>
    <x v="6"/>
    <x v="7"/>
    <s v="Mar"/>
    <s v="2016"/>
  </r>
  <r>
    <n v="75"/>
    <s v="White, Torres and Bishop"/>
    <s v="Multi-layered dynamic protocol"/>
    <n v="9700"/>
    <n v="14606"/>
    <x v="1"/>
    <n v="150.57731958762886"/>
    <n v="85.917647058823533"/>
    <n v="170"/>
    <s v="US"/>
    <s v="USD"/>
    <d v="2018-07-15T05:00:00"/>
    <n v="1531630800"/>
    <d v="2018-07-23T05:00:00"/>
    <n v="1532322000"/>
    <b v="0"/>
    <b v="0"/>
    <s v="photography/photography books"/>
    <x v="7"/>
    <s v="photography books"/>
    <x v="8"/>
    <x v="9"/>
    <s v="Jul"/>
    <s v="2018"/>
  </r>
  <r>
    <n v="76"/>
    <s v="Martin, Conway and Larsen"/>
    <s v="Horizontal next generation function"/>
    <n v="122900"/>
    <n v="95993"/>
    <x v="0"/>
    <n v="78.106590724165997"/>
    <n v="57.00296912114014"/>
    <n v="1684"/>
    <s v="US"/>
    <s v="USD"/>
    <d v="2015-01-23T06:00:00"/>
    <n v="1421992800"/>
    <d v="2015-03-13T05:00:00"/>
    <n v="1426222800"/>
    <b v="1"/>
    <b v="1"/>
    <s v="theater/plays"/>
    <x v="3"/>
    <s v="plays"/>
    <x v="2"/>
    <x v="0"/>
    <s v="Mar"/>
    <s v="2015"/>
  </r>
  <r>
    <n v="77"/>
    <s v="Acevedo-Huffman"/>
    <s v="Pre-emptive impactful model"/>
    <n v="9500"/>
    <n v="4460"/>
    <x v="0"/>
    <n v="46.94736842105263"/>
    <n v="79.642857142857139"/>
    <n v="56"/>
    <s v="US"/>
    <s v="USD"/>
    <d v="2010-09-27T05:00:00"/>
    <n v="1285563600"/>
    <d v="2010-10-11T05:00:00"/>
    <n v="1286773200"/>
    <b v="0"/>
    <b v="1"/>
    <s v="film &amp; video/animation"/>
    <x v="4"/>
    <s v="animation"/>
    <x v="3"/>
    <x v="6"/>
    <s v="Oct"/>
    <s v="2010"/>
  </r>
  <r>
    <n v="78"/>
    <s v="Montgomery, Larson and Spencer"/>
    <s v="User-centric bifurcated knowledge user"/>
    <n v="4500"/>
    <n v="13536"/>
    <x v="1"/>
    <n v="300.8"/>
    <n v="41.018181818181816"/>
    <n v="330"/>
    <s v="US"/>
    <s v="USD"/>
    <d v="2018-04-16T05:00:00"/>
    <n v="1523854800"/>
    <d v="2018-04-17T05:00:00"/>
    <n v="1523941200"/>
    <b v="0"/>
    <b v="0"/>
    <s v="publishing/translations"/>
    <x v="5"/>
    <s v="translations"/>
    <x v="9"/>
    <x v="9"/>
    <s v="Apr"/>
    <s v="2018"/>
  </r>
  <r>
    <n v="79"/>
    <s v="Soto LLC"/>
    <s v="Triple-buffered reciprocal project"/>
    <n v="57800"/>
    <n v="40228"/>
    <x v="0"/>
    <n v="69.598615916955026"/>
    <n v="48.004773269689736"/>
    <n v="838"/>
    <s v="US"/>
    <s v="USD"/>
    <d v="2018-06-16T05:00:00"/>
    <n v="1529125200"/>
    <d v="2018-06-21T05:00:00"/>
    <n v="1529557200"/>
    <b v="0"/>
    <b v="0"/>
    <s v="theater/plays"/>
    <x v="3"/>
    <s v="plays"/>
    <x v="5"/>
    <x v="9"/>
    <s v="Jun"/>
    <s v="2018"/>
  </r>
  <r>
    <n v="80"/>
    <s v="Sutton, Barrett and Tucker"/>
    <s v="Cross-platform needs-based approach"/>
    <n v="1100"/>
    <n v="7012"/>
    <x v="1"/>
    <n v="637.4545454545455"/>
    <n v="55.212598425196852"/>
    <n v="127"/>
    <s v="US"/>
    <s v="USD"/>
    <d v="2017-08-29T05:00:00"/>
    <n v="1503982800"/>
    <d v="2017-09-28T05:00:00"/>
    <n v="1506574800"/>
    <b v="0"/>
    <b v="0"/>
    <s v="games/video games"/>
    <x v="6"/>
    <s v="video games"/>
    <x v="1"/>
    <x v="5"/>
    <s v="Sep"/>
    <s v="2017"/>
  </r>
  <r>
    <n v="81"/>
    <s v="Gomez, Bailey and Flores"/>
    <s v="User-friendly static contingency"/>
    <n v="16800"/>
    <n v="37857"/>
    <x v="1"/>
    <n v="225.33928571428569"/>
    <n v="92.109489051094897"/>
    <n v="411"/>
    <s v="US"/>
    <s v="USD"/>
    <d v="2017-11-23T06:00:00"/>
    <n v="1511416800"/>
    <d v="2017-12-18T06:00:00"/>
    <n v="1513576800"/>
    <b v="0"/>
    <b v="0"/>
    <s v="music/rock"/>
    <x v="1"/>
    <s v="rock"/>
    <x v="0"/>
    <x v="5"/>
    <s v="Dec"/>
    <s v="2017"/>
  </r>
  <r>
    <n v="82"/>
    <s v="Porter-George"/>
    <s v="Reactive content-based framework"/>
    <n v="1000"/>
    <n v="14973"/>
    <x v="1"/>
    <n v="1497.3000000000002"/>
    <n v="83.183333333333337"/>
    <n v="180"/>
    <s v="GB"/>
    <s v="GBP"/>
    <d v="2019-01-17T06:00:00"/>
    <n v="1547704800"/>
    <d v="2019-01-24T06:00:00"/>
    <n v="1548309600"/>
    <b v="0"/>
    <b v="1"/>
    <s v="games/video games"/>
    <x v="6"/>
    <s v="video games"/>
    <x v="2"/>
    <x v="3"/>
    <s v="Jan"/>
    <s v="2019"/>
  </r>
  <r>
    <n v="83"/>
    <s v="Fitzgerald PLC"/>
    <s v="Realigned user-facing concept"/>
    <n v="106400"/>
    <n v="39996"/>
    <x v="0"/>
    <n v="37.590225563909776"/>
    <n v="39.996000000000002"/>
    <n v="1000"/>
    <s v="US"/>
    <s v="USD"/>
    <d v="2016-07-28T05:00:00"/>
    <n v="1469682000"/>
    <d v="2016-08-19T05:00:00"/>
    <n v="1471582800"/>
    <b v="0"/>
    <b v="0"/>
    <s v="music/electric music"/>
    <x v="1"/>
    <s v="electric music"/>
    <x v="8"/>
    <x v="7"/>
    <s v="Aug"/>
    <s v="2016"/>
  </r>
  <r>
    <n v="84"/>
    <s v="Cisneros-Burton"/>
    <s v="Public-key zero tolerance orchestration"/>
    <n v="31400"/>
    <n v="41564"/>
    <x v="1"/>
    <n v="132.36942675159236"/>
    <n v="111.1336898395722"/>
    <n v="374"/>
    <s v="US"/>
    <s v="USD"/>
    <d v="2012-07-28T05:00:00"/>
    <n v="1343451600"/>
    <d v="2012-08-07T05:00:00"/>
    <n v="1344315600"/>
    <b v="0"/>
    <b v="0"/>
    <s v="technology/wearables"/>
    <x v="2"/>
    <s v="wearables"/>
    <x v="8"/>
    <x v="4"/>
    <s v="Aug"/>
    <s v="2012"/>
  </r>
  <r>
    <n v="85"/>
    <s v="Hill, Lawson and Wilkinson"/>
    <s v="Multi-tiered eco-centric architecture"/>
    <n v="4900"/>
    <n v="6430"/>
    <x v="1"/>
    <n v="131.22448979591837"/>
    <n v="90.563380281690144"/>
    <n v="71"/>
    <s v="AU"/>
    <s v="AUD"/>
    <d v="2011-09-11T05:00:00"/>
    <n v="1315717200"/>
    <d v="2011-09-19T05:00:00"/>
    <n v="1316408400"/>
    <b v="0"/>
    <b v="0"/>
    <s v="music/indie rock"/>
    <x v="1"/>
    <s v="indie rock"/>
    <x v="3"/>
    <x v="8"/>
    <s v="Sep"/>
    <s v="2011"/>
  </r>
  <r>
    <n v="86"/>
    <s v="Davis-Smith"/>
    <s v="Organic motivating firmware"/>
    <n v="7400"/>
    <n v="12405"/>
    <x v="1"/>
    <n v="167.63513513513513"/>
    <n v="61.108374384236456"/>
    <n v="203"/>
    <s v="US"/>
    <s v="USD"/>
    <d v="2015-05-04T05:00:00"/>
    <n v="1430715600"/>
    <d v="2015-05-17T05:00:00"/>
    <n v="1431838800"/>
    <b v="1"/>
    <b v="0"/>
    <s v="theater/plays"/>
    <x v="3"/>
    <s v="plays"/>
    <x v="11"/>
    <x v="0"/>
    <s v="May"/>
    <s v="2015"/>
  </r>
  <r>
    <n v="87"/>
    <s v="Farrell and Sons"/>
    <s v="Synergized 4thgeneration conglomeration"/>
    <n v="198500"/>
    <n v="123040"/>
    <x v="0"/>
    <n v="61.984886649874063"/>
    <n v="83.022941970310384"/>
    <n v="1482"/>
    <s v="AU"/>
    <s v="AUD"/>
    <d v="2011-03-08T06:00:00"/>
    <n v="1299564000"/>
    <d v="2011-03-19T05:00:00"/>
    <n v="1300510800"/>
    <b v="0"/>
    <b v="1"/>
    <s v="music/rock"/>
    <x v="1"/>
    <s v="rock"/>
    <x v="6"/>
    <x v="8"/>
    <s v="Mar"/>
    <s v="2011"/>
  </r>
  <r>
    <n v="88"/>
    <s v="Clark Group"/>
    <s v="Grass-roots fault-tolerant policy"/>
    <n v="4800"/>
    <n v="12516"/>
    <x v="1"/>
    <n v="260.75"/>
    <n v="110.76106194690266"/>
    <n v="113"/>
    <s v="US"/>
    <s v="USD"/>
    <d v="2015-04-16T05:00:00"/>
    <n v="1429160400"/>
    <d v="2015-05-08T05:00:00"/>
    <n v="1431061200"/>
    <b v="0"/>
    <b v="0"/>
    <s v="publishing/translations"/>
    <x v="5"/>
    <s v="translations"/>
    <x v="9"/>
    <x v="0"/>
    <s v="May"/>
    <s v="2015"/>
  </r>
  <r>
    <n v="89"/>
    <s v="White, Singleton and Zimmerman"/>
    <s v="Monitored scalable knowledgebase"/>
    <n v="3400"/>
    <n v="8588"/>
    <x v="1"/>
    <n v="252.58823529411765"/>
    <n v="89.458333333333329"/>
    <n v="96"/>
    <s v="US"/>
    <s v="USD"/>
    <d v="2010-04-15T05:00:00"/>
    <n v="1271307600"/>
    <d v="2010-04-17T05:00:00"/>
    <n v="1271480400"/>
    <b v="0"/>
    <b v="0"/>
    <s v="theater/plays"/>
    <x v="3"/>
    <s v="plays"/>
    <x v="9"/>
    <x v="6"/>
    <s v="Apr"/>
    <s v="2010"/>
  </r>
  <r>
    <n v="90"/>
    <s v="Kramer Group"/>
    <s v="Synergistic explicit parallelism"/>
    <n v="7800"/>
    <n v="6132"/>
    <x v="0"/>
    <n v="78.615384615384613"/>
    <n v="57.849056603773583"/>
    <n v="106"/>
    <s v="US"/>
    <s v="USD"/>
    <d v="2016-02-25T06:00:00"/>
    <n v="1456380000"/>
    <d v="2016-02-25T06:00:00"/>
    <n v="1456380000"/>
    <b v="0"/>
    <b v="1"/>
    <s v="theater/plays"/>
    <x v="3"/>
    <s v="plays"/>
    <x v="10"/>
    <x v="7"/>
    <s v="Feb"/>
    <s v="2016"/>
  </r>
  <r>
    <n v="91"/>
    <s v="Frazier, Patrick and Smith"/>
    <s v="Enhanced systemic analyzer"/>
    <n v="154300"/>
    <n v="74688"/>
    <x v="0"/>
    <n v="48.404406999351913"/>
    <n v="109.99705449189985"/>
    <n v="679"/>
    <s v="IT"/>
    <s v="EUR"/>
    <d v="2016-08-06T05:00:00"/>
    <n v="1470459600"/>
    <d v="2016-09-03T05:00:00"/>
    <n v="1472878800"/>
    <b v="0"/>
    <b v="0"/>
    <s v="publishing/translations"/>
    <x v="5"/>
    <s v="translations"/>
    <x v="1"/>
    <x v="7"/>
    <s v="Sep"/>
    <s v="2016"/>
  </r>
  <r>
    <n v="92"/>
    <s v="Santos, Bell and Lloyd"/>
    <s v="Object-based analyzing knowledge user"/>
    <n v="20000"/>
    <n v="51775"/>
    <x v="1"/>
    <n v="258.875"/>
    <n v="103.96586345381526"/>
    <n v="498"/>
    <s v="CH"/>
    <s v="CHF"/>
    <d v="2010-06-23T05:00:00"/>
    <n v="1277269200"/>
    <d v="2010-06-24T05:00:00"/>
    <n v="1277355600"/>
    <b v="0"/>
    <b v="1"/>
    <s v="games/video games"/>
    <x v="6"/>
    <s v="video games"/>
    <x v="5"/>
    <x v="6"/>
    <s v="Jun"/>
    <s v="2010"/>
  </r>
  <r>
    <n v="93"/>
    <s v="Hall and Sons"/>
    <s v="Pre-emptive radical architecture"/>
    <n v="108800"/>
    <n v="65877"/>
    <x v="3"/>
    <n v="60.548713235294116"/>
    <n v="107.99508196721311"/>
    <n v="610"/>
    <s v="US"/>
    <s v="USD"/>
    <d v="2012-10-20T05:00:00"/>
    <n v="1350709200"/>
    <d v="2012-10-24T05:00:00"/>
    <n v="1351054800"/>
    <b v="0"/>
    <b v="1"/>
    <s v="theater/plays"/>
    <x v="3"/>
    <s v="plays"/>
    <x v="4"/>
    <x v="4"/>
    <s v="Oct"/>
    <s v="2012"/>
  </r>
  <r>
    <n v="94"/>
    <s v="Hanson Inc"/>
    <s v="Grass-roots web-enabled contingency"/>
    <n v="2900"/>
    <n v="8807"/>
    <x v="1"/>
    <n v="303.68965517241378"/>
    <n v="48.927777777777777"/>
    <n v="180"/>
    <s v="GB"/>
    <s v="GBP"/>
    <d v="2019-04-07T05:00:00"/>
    <n v="1554613200"/>
    <d v="2019-04-18T05:00:00"/>
    <n v="1555563600"/>
    <b v="0"/>
    <b v="0"/>
    <s v="technology/web"/>
    <x v="2"/>
    <s v="web"/>
    <x v="9"/>
    <x v="3"/>
    <s v="Apr"/>
    <s v="2019"/>
  </r>
  <r>
    <n v="95"/>
    <s v="Sanchez LLC"/>
    <s v="Stand-alone system-worthy standardization"/>
    <n v="900"/>
    <n v="1017"/>
    <x v="1"/>
    <n v="112.99999999999999"/>
    <n v="37.666666666666664"/>
    <n v="27"/>
    <s v="US"/>
    <s v="USD"/>
    <d v="2019-10-14T05:00:00"/>
    <n v="1571029200"/>
    <d v="2019-10-21T05:00:00"/>
    <n v="1571634000"/>
    <b v="0"/>
    <b v="0"/>
    <s v="film &amp; video/documentary"/>
    <x v="4"/>
    <s v="documentary"/>
    <x v="4"/>
    <x v="3"/>
    <s v="Oct"/>
    <s v="2019"/>
  </r>
  <r>
    <n v="96"/>
    <s v="Howard Ltd"/>
    <s v="Down-sized systematic policy"/>
    <n v="69700"/>
    <n v="151513"/>
    <x v="1"/>
    <n v="217.37876614060258"/>
    <n v="64.999141999141997"/>
    <n v="2331"/>
    <s v="US"/>
    <s v="USD"/>
    <d v="2011-03-10T06:00:00"/>
    <n v="1299736800"/>
    <d v="2011-03-23T05:00:00"/>
    <n v="1300856400"/>
    <b v="0"/>
    <b v="0"/>
    <s v="theater/plays"/>
    <x v="3"/>
    <s v="plays"/>
    <x v="6"/>
    <x v="8"/>
    <s v="Mar"/>
    <s v="2011"/>
  </r>
  <r>
    <n v="97"/>
    <s v="Stewart LLC"/>
    <s v="Cloned bi-directional architecture"/>
    <n v="1300"/>
    <n v="12047"/>
    <x v="1"/>
    <n v="926.69230769230762"/>
    <n v="106.61061946902655"/>
    <n v="113"/>
    <s v="US"/>
    <s v="USD"/>
    <d v="2015-06-25T05:00:00"/>
    <n v="1435208400"/>
    <d v="2015-08-18T05:00:00"/>
    <n v="1439874000"/>
    <b v="0"/>
    <b v="0"/>
    <s v="food/food trucks"/>
    <x v="0"/>
    <s v="food trucks"/>
    <x v="5"/>
    <x v="0"/>
    <s v="Aug"/>
    <s v="2015"/>
  </r>
  <r>
    <n v="98"/>
    <s v="Arias, Allen and Miller"/>
    <s v="Seamless transitional portal"/>
    <n v="97800"/>
    <n v="32951"/>
    <x v="0"/>
    <n v="33.692229038854805"/>
    <n v="27.009016393442622"/>
    <n v="1220"/>
    <s v="AU"/>
    <s v="AUD"/>
    <d v="2015-07-27T05:00:00"/>
    <n v="1437973200"/>
    <d v="2015-07-31T05:00:00"/>
    <n v="1438318800"/>
    <b v="0"/>
    <b v="0"/>
    <s v="games/video games"/>
    <x v="6"/>
    <s v="video games"/>
    <x v="8"/>
    <x v="0"/>
    <s v="Jul"/>
    <s v="2015"/>
  </r>
  <r>
    <n v="99"/>
    <s v="Baker-Morris"/>
    <s v="Fully-configurable motivating approach"/>
    <n v="7600"/>
    <n v="14951"/>
    <x v="1"/>
    <n v="196.7236842105263"/>
    <n v="91.16463414634147"/>
    <n v="164"/>
    <s v="US"/>
    <s v="USD"/>
    <d v="2014-11-25T06:00:00"/>
    <n v="1416895200"/>
    <d v="2014-12-24T06:00:00"/>
    <n v="1419400800"/>
    <b v="0"/>
    <b v="0"/>
    <s v="theater/plays"/>
    <x v="3"/>
    <s v="plays"/>
    <x v="0"/>
    <x v="1"/>
    <s v="Dec"/>
    <s v="2014"/>
  </r>
  <r>
    <n v="100"/>
    <s v="Tucker, Fox and Green"/>
    <s v="Upgradable fault-tolerant approach"/>
    <n v="100"/>
    <n v="1"/>
    <x v="0"/>
    <n v="1"/>
    <n v="1"/>
    <n v="1"/>
    <s v="US"/>
    <s v="USD"/>
    <d v="2011-10-19T05:00:00"/>
    <n v="1319000400"/>
    <d v="2011-11-06T05:00:00"/>
    <n v="1320555600"/>
    <b v="0"/>
    <b v="0"/>
    <s v="theater/plays"/>
    <x v="3"/>
    <s v="plays"/>
    <x v="4"/>
    <x v="8"/>
    <s v="Nov"/>
    <s v="2011"/>
  </r>
  <r>
    <n v="101"/>
    <s v="Douglas LLC"/>
    <s v="Reduced heuristic moratorium"/>
    <n v="900"/>
    <n v="9193"/>
    <x v="1"/>
    <n v="1021.4444444444445"/>
    <n v="56.054878048780488"/>
    <n v="164"/>
    <s v="US"/>
    <s v="USD"/>
    <d v="2015-02-21T06:00:00"/>
    <n v="1424498400"/>
    <d v="2015-02-28T06:00:00"/>
    <n v="1425103200"/>
    <b v="0"/>
    <b v="1"/>
    <s v="music/electric music"/>
    <x v="1"/>
    <s v="electric music"/>
    <x v="10"/>
    <x v="0"/>
    <s v="Feb"/>
    <s v="2015"/>
  </r>
  <r>
    <n v="102"/>
    <s v="Garcia Inc"/>
    <s v="Front-line web-enabled model"/>
    <n v="3700"/>
    <n v="10422"/>
    <x v="1"/>
    <n v="281.67567567567568"/>
    <n v="31.017857142857142"/>
    <n v="336"/>
    <s v="US"/>
    <s v="USD"/>
    <d v="2018-05-14T05:00:00"/>
    <n v="1526274000"/>
    <d v="2018-05-21T05:00:00"/>
    <n v="1526878800"/>
    <b v="0"/>
    <b v="1"/>
    <s v="technology/wearables"/>
    <x v="2"/>
    <s v="wearables"/>
    <x v="11"/>
    <x v="9"/>
    <s v="May"/>
    <s v="2018"/>
  </r>
  <r>
    <n v="103"/>
    <s v="Frye, Hunt and Powell"/>
    <s v="Polarized incremental emulation"/>
    <n v="10000"/>
    <n v="2461"/>
    <x v="0"/>
    <n v="24.610000000000003"/>
    <n v="66.513513513513516"/>
    <n v="37"/>
    <s v="IT"/>
    <s v="EUR"/>
    <d v="2010-10-24T05:00:00"/>
    <n v="1287896400"/>
    <d v="2010-11-02T05:00:00"/>
    <n v="1288674000"/>
    <b v="0"/>
    <b v="0"/>
    <s v="music/electric music"/>
    <x v="1"/>
    <s v="electric music"/>
    <x v="4"/>
    <x v="6"/>
    <s v="Nov"/>
    <s v="2010"/>
  </r>
  <r>
    <n v="104"/>
    <s v="Smith, Wells and Nguyen"/>
    <s v="Self-enabling grid-enabled initiative"/>
    <n v="119200"/>
    <n v="170623"/>
    <x v="1"/>
    <n v="143.14010067114094"/>
    <n v="89.005216484089729"/>
    <n v="1917"/>
    <s v="US"/>
    <s v="USD"/>
    <d v="2017-05-23T05:00:00"/>
    <n v="1495515600"/>
    <d v="2017-05-24T05:00:00"/>
    <n v="1495602000"/>
    <b v="0"/>
    <b v="0"/>
    <s v="music/indie rock"/>
    <x v="1"/>
    <s v="indie rock"/>
    <x v="11"/>
    <x v="5"/>
    <s v="May"/>
    <s v="2017"/>
  </r>
  <r>
    <n v="105"/>
    <s v="Charles-Johnson"/>
    <s v="Total fresh-thinking system engine"/>
    <n v="6800"/>
    <n v="9829"/>
    <x v="1"/>
    <n v="144.54411764705884"/>
    <n v="103.46315789473684"/>
    <n v="95"/>
    <s v="US"/>
    <s v="USD"/>
    <d v="2013-04-02T05:00:00"/>
    <n v="1364878800"/>
    <d v="2013-04-20T05:00:00"/>
    <n v="1366434000"/>
    <b v="0"/>
    <b v="0"/>
    <s v="technology/web"/>
    <x v="2"/>
    <s v="web"/>
    <x v="9"/>
    <x v="2"/>
    <s v="Apr"/>
    <s v="2013"/>
  </r>
  <r>
    <n v="106"/>
    <s v="Brandt, Carter and Wood"/>
    <s v="Ameliorated clear-thinking circuit"/>
    <n v="3900"/>
    <n v="14006"/>
    <x v="1"/>
    <n v="359.12820512820514"/>
    <n v="95.278911564625844"/>
    <n v="147"/>
    <s v="US"/>
    <s v="USD"/>
    <d v="2019-09-08T05:00:00"/>
    <n v="1567918800"/>
    <d v="2019-09-13T05:00:00"/>
    <n v="1568350800"/>
    <b v="0"/>
    <b v="0"/>
    <s v="theater/plays"/>
    <x v="3"/>
    <s v="plays"/>
    <x v="3"/>
    <x v="3"/>
    <s v="Sep"/>
    <s v="2019"/>
  </r>
  <r>
    <n v="107"/>
    <s v="Tucker, Schmidt and Reid"/>
    <s v="Multi-layered encompassing installation"/>
    <n v="3500"/>
    <n v="6527"/>
    <x v="1"/>
    <n v="186.48571428571427"/>
    <n v="75.895348837209298"/>
    <n v="86"/>
    <s v="US"/>
    <s v="USD"/>
    <d v="2018-04-23T05:00:00"/>
    <n v="1524459600"/>
    <d v="2018-05-10T05:00:00"/>
    <n v="1525928400"/>
    <b v="0"/>
    <b v="1"/>
    <s v="theater/plays"/>
    <x v="3"/>
    <s v="plays"/>
    <x v="9"/>
    <x v="9"/>
    <s v="May"/>
    <s v="2018"/>
  </r>
  <r>
    <n v="108"/>
    <s v="Decker Inc"/>
    <s v="Universal encompassing implementation"/>
    <n v="1500"/>
    <n v="8929"/>
    <x v="1"/>
    <n v="595.26666666666665"/>
    <n v="107.57831325301204"/>
    <n v="83"/>
    <s v="US"/>
    <s v="USD"/>
    <d v="2012-04-06T05:00:00"/>
    <n v="1333688400"/>
    <d v="2012-05-13T05:00:00"/>
    <n v="1336885200"/>
    <b v="0"/>
    <b v="0"/>
    <s v="film &amp; video/documentary"/>
    <x v="4"/>
    <s v="documentary"/>
    <x v="9"/>
    <x v="4"/>
    <s v="May"/>
    <s v="2012"/>
  </r>
  <r>
    <n v="109"/>
    <s v="Romero and Sons"/>
    <s v="Object-based client-server application"/>
    <n v="5200"/>
    <n v="3079"/>
    <x v="0"/>
    <n v="59.21153846153846"/>
    <n v="51.31666666666667"/>
    <n v="60"/>
    <s v="US"/>
    <s v="USD"/>
    <d v="2014-01-12T06:00:00"/>
    <n v="1389506400"/>
    <d v="2014-01-14T06:00:00"/>
    <n v="1389679200"/>
    <b v="0"/>
    <b v="0"/>
    <s v="film &amp; video/television"/>
    <x v="4"/>
    <s v="television"/>
    <x v="2"/>
    <x v="1"/>
    <s v="Jan"/>
    <s v="2014"/>
  </r>
  <r>
    <n v="110"/>
    <s v="Castillo-Carey"/>
    <s v="Cross-platform solution-oriented process improvement"/>
    <n v="142400"/>
    <n v="21307"/>
    <x v="0"/>
    <n v="14.962780898876405"/>
    <n v="71.983108108108112"/>
    <n v="296"/>
    <s v="US"/>
    <s v="USD"/>
    <d v="2018-09-11T05:00:00"/>
    <n v="1536642000"/>
    <d v="2018-09-30T05:00:00"/>
    <n v="1538283600"/>
    <b v="0"/>
    <b v="0"/>
    <s v="food/food trucks"/>
    <x v="0"/>
    <s v="food trucks"/>
    <x v="3"/>
    <x v="9"/>
    <s v="Sep"/>
    <s v="2018"/>
  </r>
  <r>
    <n v="111"/>
    <s v="Hart-Briggs"/>
    <s v="Re-engineered user-facing approach"/>
    <n v="61400"/>
    <n v="73653"/>
    <x v="1"/>
    <n v="119.95602605863192"/>
    <n v="108.95414201183432"/>
    <n v="676"/>
    <s v="US"/>
    <s v="USD"/>
    <d v="2012-09-22T05:00:00"/>
    <n v="1348290000"/>
    <d v="2012-09-28T05:00:00"/>
    <n v="1348808400"/>
    <b v="0"/>
    <b v="0"/>
    <s v="publishing/radio &amp; podcasts"/>
    <x v="5"/>
    <s v="radio &amp; podcasts"/>
    <x v="3"/>
    <x v="4"/>
    <s v="Sep"/>
    <s v="2012"/>
  </r>
  <r>
    <n v="112"/>
    <s v="Jones-Meyer"/>
    <s v="Re-engineered client-driven hub"/>
    <n v="4700"/>
    <n v="12635"/>
    <x v="1"/>
    <n v="268.82978723404256"/>
    <n v="35"/>
    <n v="361"/>
    <s v="AU"/>
    <s v="AUD"/>
    <d v="2014-08-24T05:00:00"/>
    <n v="1408856400"/>
    <d v="2014-09-08T05:00:00"/>
    <n v="1410152400"/>
    <b v="0"/>
    <b v="0"/>
    <s v="technology/web"/>
    <x v="2"/>
    <s v="web"/>
    <x v="1"/>
    <x v="1"/>
    <s v="Sep"/>
    <s v="2014"/>
  </r>
  <r>
    <n v="113"/>
    <s v="Wright, Hartman and Yu"/>
    <s v="User-friendly tertiary array"/>
    <n v="3300"/>
    <n v="12437"/>
    <x v="1"/>
    <n v="376.87878787878788"/>
    <n v="94.938931297709928"/>
    <n v="131"/>
    <s v="US"/>
    <s v="USD"/>
    <d v="2017-09-12T05:00:00"/>
    <n v="1505192400"/>
    <d v="2017-09-19T05:00:00"/>
    <n v="1505797200"/>
    <b v="0"/>
    <b v="0"/>
    <s v="food/food trucks"/>
    <x v="0"/>
    <s v="food trucks"/>
    <x v="3"/>
    <x v="5"/>
    <s v="Sep"/>
    <s v="2017"/>
  </r>
  <r>
    <n v="114"/>
    <s v="Harper-Davis"/>
    <s v="Robust heuristic encoding"/>
    <n v="1900"/>
    <n v="13816"/>
    <x v="1"/>
    <n v="727.15789473684208"/>
    <n v="109.65079365079364"/>
    <n v="126"/>
    <s v="US"/>
    <s v="USD"/>
    <d v="2019-04-09T05:00:00"/>
    <n v="1554786000"/>
    <d v="2019-04-10T05:00:00"/>
    <n v="1554872400"/>
    <b v="0"/>
    <b v="1"/>
    <s v="technology/wearables"/>
    <x v="2"/>
    <s v="wearables"/>
    <x v="9"/>
    <x v="3"/>
    <s v="Apr"/>
    <s v="2019"/>
  </r>
  <r>
    <n v="115"/>
    <s v="Barrett PLC"/>
    <s v="Team-oriented clear-thinking capacity"/>
    <n v="166700"/>
    <n v="145382"/>
    <x v="0"/>
    <n v="87.211757648470297"/>
    <n v="44.001815980629537"/>
    <n v="3304"/>
    <s v="IT"/>
    <s v="EUR"/>
    <d v="2017-11-17T06:00:00"/>
    <n v="1510898400"/>
    <d v="2017-12-22T06:00:00"/>
    <n v="1513922400"/>
    <b v="0"/>
    <b v="0"/>
    <s v="publishing/fiction"/>
    <x v="5"/>
    <s v="fiction"/>
    <x v="0"/>
    <x v="5"/>
    <s v="Dec"/>
    <s v="2017"/>
  </r>
  <r>
    <n v="116"/>
    <s v="David-Clark"/>
    <s v="De-engineered motivating standardization"/>
    <n v="7200"/>
    <n v="6336"/>
    <x v="0"/>
    <n v="88"/>
    <n v="86.794520547945211"/>
    <n v="73"/>
    <s v="US"/>
    <s v="USD"/>
    <d v="2015-09-18T05:00:00"/>
    <n v="1442552400"/>
    <d v="2015-09-19T05:00:00"/>
    <n v="1442638800"/>
    <b v="0"/>
    <b v="0"/>
    <s v="theater/plays"/>
    <x v="3"/>
    <s v="plays"/>
    <x v="3"/>
    <x v="0"/>
    <s v="Sep"/>
    <s v="2015"/>
  </r>
  <r>
    <n v="117"/>
    <s v="Chaney-Dennis"/>
    <s v="Business-focused 24hour groupware"/>
    <n v="4900"/>
    <n v="8523"/>
    <x v="1"/>
    <n v="173.9387755102041"/>
    <n v="30.992727272727272"/>
    <n v="275"/>
    <s v="US"/>
    <s v="USD"/>
    <d v="2011-09-22T05:00:00"/>
    <n v="1316667600"/>
    <d v="2011-09-28T05:00:00"/>
    <n v="1317186000"/>
    <b v="0"/>
    <b v="0"/>
    <s v="film &amp; video/television"/>
    <x v="4"/>
    <s v="television"/>
    <x v="3"/>
    <x v="8"/>
    <s v="Sep"/>
    <s v="2011"/>
  </r>
  <r>
    <n v="118"/>
    <s v="Robinson, Lopez and Christensen"/>
    <s v="Organic next generation protocol"/>
    <n v="5400"/>
    <n v="6351"/>
    <x v="1"/>
    <n v="117.61111111111111"/>
    <n v="94.791044776119406"/>
    <n v="67"/>
    <s v="US"/>
    <s v="USD"/>
    <d v="2014-01-26T06:00:00"/>
    <n v="1390716000"/>
    <d v="2014-02-01T06:00:00"/>
    <n v="1391234400"/>
    <b v="0"/>
    <b v="0"/>
    <s v="photography/photography books"/>
    <x v="7"/>
    <s v="photography books"/>
    <x v="2"/>
    <x v="1"/>
    <s v="Feb"/>
    <s v="2014"/>
  </r>
  <r>
    <n v="119"/>
    <s v="Clark and Sons"/>
    <s v="Reverse-engineered full-range Internet solution"/>
    <n v="5000"/>
    <n v="10748"/>
    <x v="1"/>
    <n v="214.96"/>
    <n v="69.79220779220779"/>
    <n v="154"/>
    <s v="US"/>
    <s v="USD"/>
    <d v="2014-06-16T05:00:00"/>
    <n v="1402894800"/>
    <d v="2014-07-03T05:00:00"/>
    <n v="1404363600"/>
    <b v="0"/>
    <b v="1"/>
    <s v="film &amp; video/documentary"/>
    <x v="4"/>
    <s v="documentary"/>
    <x v="5"/>
    <x v="1"/>
    <s v="Jul"/>
    <s v="2014"/>
  </r>
  <r>
    <n v="120"/>
    <s v="Vega Group"/>
    <s v="Synchronized regional synergy"/>
    <n v="75100"/>
    <n v="112272"/>
    <x v="1"/>
    <n v="149.49667110519306"/>
    <n v="63.003367003367003"/>
    <n v="1782"/>
    <s v="US"/>
    <s v="USD"/>
    <d v="2015-04-17T05:00:00"/>
    <n v="1429246800"/>
    <d v="2015-04-21T05:00:00"/>
    <n v="1429592400"/>
    <b v="0"/>
    <b v="1"/>
    <s v="games/mobile games"/>
    <x v="6"/>
    <s v="mobile games"/>
    <x v="9"/>
    <x v="0"/>
    <s v="Apr"/>
    <s v="2015"/>
  </r>
  <r>
    <n v="121"/>
    <s v="Brown-Brown"/>
    <s v="Multi-lateral homogeneous success"/>
    <n v="45300"/>
    <n v="99361"/>
    <x v="1"/>
    <n v="219.33995584988963"/>
    <n v="110.0343300110742"/>
    <n v="903"/>
    <s v="US"/>
    <s v="USD"/>
    <d v="2014-10-05T05:00:00"/>
    <n v="1412485200"/>
    <d v="2014-10-18T05:00:00"/>
    <n v="1413608400"/>
    <b v="0"/>
    <b v="0"/>
    <s v="games/video games"/>
    <x v="6"/>
    <s v="video games"/>
    <x v="4"/>
    <x v="1"/>
    <s v="Oct"/>
    <s v="2014"/>
  </r>
  <r>
    <n v="122"/>
    <s v="Taylor PLC"/>
    <s v="Seamless zero-defect solution"/>
    <n v="136800"/>
    <n v="88055"/>
    <x v="0"/>
    <n v="64.367690058479525"/>
    <n v="25.997933274284026"/>
    <n v="3387"/>
    <s v="US"/>
    <s v="USD"/>
    <d v="2014-11-27T06:00:00"/>
    <n v="1417068000"/>
    <d v="2014-12-24T06:00:00"/>
    <n v="1419400800"/>
    <b v="0"/>
    <b v="0"/>
    <s v="publishing/fiction"/>
    <x v="5"/>
    <s v="fiction"/>
    <x v="0"/>
    <x v="1"/>
    <s v="Dec"/>
    <s v="2014"/>
  </r>
  <r>
    <n v="123"/>
    <s v="Edwards-Lewis"/>
    <s v="Enhanced scalable concept"/>
    <n v="177700"/>
    <n v="33092"/>
    <x v="0"/>
    <n v="18.622397298818232"/>
    <n v="49.987915407854985"/>
    <n v="662"/>
    <s v="CA"/>
    <s v="CAD"/>
    <d v="2015-11-24T06:00:00"/>
    <n v="1448344800"/>
    <d v="2015-11-27T06:00:00"/>
    <n v="1448604000"/>
    <b v="1"/>
    <b v="0"/>
    <s v="theater/plays"/>
    <x v="3"/>
    <s v="plays"/>
    <x v="0"/>
    <x v="0"/>
    <s v="Nov"/>
    <s v="2015"/>
  </r>
  <r>
    <n v="124"/>
    <s v="Stanton, Neal and Rodriguez"/>
    <s v="Polarized uniform software"/>
    <n v="2600"/>
    <n v="9562"/>
    <x v="1"/>
    <n v="367.76923076923077"/>
    <n v="101.72340425531915"/>
    <n v="94"/>
    <s v="IT"/>
    <s v="EUR"/>
    <d v="2019-05-13T05:00:00"/>
    <n v="1557723600"/>
    <d v="2019-07-05T05:00:00"/>
    <n v="1562302800"/>
    <b v="0"/>
    <b v="0"/>
    <s v="photography/photography books"/>
    <x v="7"/>
    <s v="photography books"/>
    <x v="11"/>
    <x v="3"/>
    <s v="Jul"/>
    <s v="2019"/>
  </r>
  <r>
    <n v="125"/>
    <s v="Pratt LLC"/>
    <s v="Stand-alone web-enabled moderator"/>
    <n v="5300"/>
    <n v="8475"/>
    <x v="1"/>
    <n v="159.90566037735849"/>
    <n v="47.083333333333336"/>
    <n v="180"/>
    <s v="US"/>
    <s v="USD"/>
    <d v="2018-09-19T05:00:00"/>
    <n v="1537333200"/>
    <d v="2018-09-23T05:00:00"/>
    <n v="1537678800"/>
    <b v="0"/>
    <b v="0"/>
    <s v="theater/plays"/>
    <x v="3"/>
    <s v="plays"/>
    <x v="3"/>
    <x v="9"/>
    <s v="Sep"/>
    <s v="2018"/>
  </r>
  <r>
    <n v="126"/>
    <s v="Gross PLC"/>
    <s v="Proactive methodical benchmark"/>
    <n v="180200"/>
    <n v="69617"/>
    <x v="0"/>
    <n v="38.633185349611544"/>
    <n v="89.944444444444443"/>
    <n v="774"/>
    <s v="US"/>
    <s v="USD"/>
    <d v="2016-08-14T05:00:00"/>
    <n v="1471150800"/>
    <d v="2016-09-11T05:00:00"/>
    <n v="1473570000"/>
    <b v="0"/>
    <b v="1"/>
    <s v="theater/plays"/>
    <x v="3"/>
    <s v="plays"/>
    <x v="1"/>
    <x v="7"/>
    <s v="Sep"/>
    <s v="2016"/>
  </r>
  <r>
    <n v="127"/>
    <s v="Martinez, Gomez and Dalton"/>
    <s v="Team-oriented 6thgeneration matrix"/>
    <n v="103200"/>
    <n v="53067"/>
    <x v="0"/>
    <n v="51.42151162790698"/>
    <n v="78.96875"/>
    <n v="672"/>
    <s v="CA"/>
    <s v="CAD"/>
    <d v="2010-05-12T05:00:00"/>
    <n v="1273640400"/>
    <d v="2010-05-15T05:00:00"/>
    <n v="1273899600"/>
    <b v="0"/>
    <b v="0"/>
    <s v="theater/plays"/>
    <x v="3"/>
    <s v="plays"/>
    <x v="11"/>
    <x v="6"/>
    <s v="May"/>
    <s v="2010"/>
  </r>
  <r>
    <n v="128"/>
    <s v="Allen-Curtis"/>
    <s v="Phased human-resource core"/>
    <n v="70600"/>
    <n v="42596"/>
    <x v="3"/>
    <n v="60.334277620396605"/>
    <n v="80.067669172932327"/>
    <n v="532"/>
    <s v="US"/>
    <s v="USD"/>
    <d v="2010-08-27T05:00:00"/>
    <n v="1282885200"/>
    <d v="2010-09-09T05:00:00"/>
    <n v="1284008400"/>
    <b v="0"/>
    <b v="0"/>
    <s v="music/rock"/>
    <x v="1"/>
    <s v="rock"/>
    <x v="1"/>
    <x v="6"/>
    <s v="Sep"/>
    <s v="2010"/>
  </r>
  <r>
    <n v="129"/>
    <s v="Morgan-Martinez"/>
    <s v="Mandatory tertiary implementation"/>
    <n v="148500"/>
    <n v="4756"/>
    <x v="3"/>
    <n v="3.202693602693603"/>
    <n v="86.472727272727269"/>
    <n v="55"/>
    <s v="AU"/>
    <s v="AUD"/>
    <d v="2015-02-03T06:00:00"/>
    <n v="1422943200"/>
    <d v="2015-02-28T06:00:00"/>
    <n v="1425103200"/>
    <b v="0"/>
    <b v="0"/>
    <s v="food/food trucks"/>
    <x v="0"/>
    <s v="food trucks"/>
    <x v="10"/>
    <x v="0"/>
    <s v="Feb"/>
    <s v="2015"/>
  </r>
  <r>
    <n v="130"/>
    <s v="Luna, Anderson and Fox"/>
    <s v="Secured directional encryption"/>
    <n v="9600"/>
    <n v="14925"/>
    <x v="1"/>
    <n v="155.46875"/>
    <n v="28.001876172607879"/>
    <n v="533"/>
    <s v="DK"/>
    <s v="DKK"/>
    <d v="2011-10-26T05:00:00"/>
    <n v="1319605200"/>
    <d v="2011-11-11T06:00:00"/>
    <n v="1320991200"/>
    <b v="0"/>
    <b v="0"/>
    <s v="film &amp; video/drama"/>
    <x v="4"/>
    <s v="drama"/>
    <x v="4"/>
    <x v="8"/>
    <s v="Nov"/>
    <s v="2011"/>
  </r>
  <r>
    <n v="131"/>
    <s v="Fleming, Zhang and Henderson"/>
    <s v="Distributed 5thgeneration implementation"/>
    <n v="164700"/>
    <n v="166116"/>
    <x v="1"/>
    <n v="100.85974499089254"/>
    <n v="67.996725337699544"/>
    <n v="2443"/>
    <s v="GB"/>
    <s v="GBP"/>
    <d v="2013-11-29T06:00:00"/>
    <n v="1385704800"/>
    <d v="2013-12-12T06:00:00"/>
    <n v="1386828000"/>
    <b v="0"/>
    <b v="0"/>
    <s v="technology/web"/>
    <x v="2"/>
    <s v="web"/>
    <x v="0"/>
    <x v="2"/>
    <s v="Dec"/>
    <s v="2013"/>
  </r>
  <r>
    <n v="132"/>
    <s v="Flowers and Sons"/>
    <s v="Virtual static core"/>
    <n v="3300"/>
    <n v="3834"/>
    <x v="1"/>
    <n v="116.18181818181819"/>
    <n v="43.078651685393261"/>
    <n v="89"/>
    <s v="US"/>
    <s v="USD"/>
    <d v="2018-01-12T06:00:00"/>
    <n v="1515736800"/>
    <d v="2018-01-28T06:00:00"/>
    <n v="1517119200"/>
    <b v="0"/>
    <b v="1"/>
    <s v="theater/plays"/>
    <x v="3"/>
    <s v="plays"/>
    <x v="2"/>
    <x v="9"/>
    <s v="Jan"/>
    <s v="2018"/>
  </r>
  <r>
    <n v="133"/>
    <s v="Gates PLC"/>
    <s v="Secured content-based product"/>
    <n v="4500"/>
    <n v="13985"/>
    <x v="1"/>
    <n v="310.77777777777777"/>
    <n v="87.95597484276729"/>
    <n v="159"/>
    <s v="US"/>
    <s v="USD"/>
    <d v="2011-08-12T05:00:00"/>
    <n v="1313125200"/>
    <d v="2011-09-03T05:00:00"/>
    <n v="1315026000"/>
    <b v="0"/>
    <b v="0"/>
    <s v="music/world music"/>
    <x v="1"/>
    <s v="world music"/>
    <x v="1"/>
    <x v="8"/>
    <s v="Sep"/>
    <s v="2011"/>
  </r>
  <r>
    <n v="134"/>
    <s v="Caldwell LLC"/>
    <s v="Secured executive concept"/>
    <n v="99500"/>
    <n v="89288"/>
    <x v="0"/>
    <n v="89.73668341708543"/>
    <n v="94.987234042553197"/>
    <n v="940"/>
    <s v="CH"/>
    <s v="CHF"/>
    <d v="2011-06-19T05:00:00"/>
    <n v="1308459600"/>
    <d v="2011-08-07T05:00:00"/>
    <n v="1312693200"/>
    <b v="0"/>
    <b v="1"/>
    <s v="film &amp; video/documentary"/>
    <x v="4"/>
    <s v="documentary"/>
    <x v="5"/>
    <x v="8"/>
    <s v="Aug"/>
    <s v="2011"/>
  </r>
  <r>
    <n v="135"/>
    <s v="Le, Burton and Evans"/>
    <s v="Balanced zero-defect software"/>
    <n v="7700"/>
    <n v="5488"/>
    <x v="0"/>
    <n v="71.27272727272728"/>
    <n v="46.905982905982903"/>
    <n v="117"/>
    <s v="US"/>
    <s v="USD"/>
    <d v="2013-03-07T06:00:00"/>
    <n v="1362636000"/>
    <d v="2013-03-12T05:00:00"/>
    <n v="1363064400"/>
    <b v="0"/>
    <b v="1"/>
    <s v="theater/plays"/>
    <x v="3"/>
    <s v="plays"/>
    <x v="6"/>
    <x v="2"/>
    <s v="Mar"/>
    <s v="2013"/>
  </r>
  <r>
    <n v="136"/>
    <s v="Briggs PLC"/>
    <s v="Distributed context-sensitive flexibility"/>
    <n v="82800"/>
    <n v="2721"/>
    <x v="3"/>
    <n v="3.2862318840579712"/>
    <n v="46.913793103448278"/>
    <n v="58"/>
    <s v="US"/>
    <s v="USD"/>
    <d v="2014-06-07T05:00:00"/>
    <n v="1402117200"/>
    <d v="2014-06-19T05:00:00"/>
    <n v="1403154000"/>
    <b v="0"/>
    <b v="1"/>
    <s v="film &amp; video/drama"/>
    <x v="4"/>
    <s v="drama"/>
    <x v="5"/>
    <x v="1"/>
    <s v="Jun"/>
    <s v="2014"/>
  </r>
  <r>
    <n v="137"/>
    <s v="Hudson-Nguyen"/>
    <s v="Down-sized disintermediate support"/>
    <n v="1800"/>
    <n v="4712"/>
    <x v="1"/>
    <n v="261.77777777777777"/>
    <n v="94.24"/>
    <n v="50"/>
    <s v="US"/>
    <s v="USD"/>
    <d v="2010-10-06T05:00:00"/>
    <n v="1286341200"/>
    <d v="2010-10-12T05:00:00"/>
    <n v="1286859600"/>
    <b v="0"/>
    <b v="0"/>
    <s v="publishing/nonfiction"/>
    <x v="5"/>
    <s v="nonfiction"/>
    <x v="4"/>
    <x v="6"/>
    <s v="Oct"/>
    <s v="2010"/>
  </r>
  <r>
    <n v="138"/>
    <s v="Hogan Ltd"/>
    <s v="Stand-alone mission-critical moratorium"/>
    <n v="9600"/>
    <n v="9216"/>
    <x v="0"/>
    <n v="96"/>
    <n v="80.139130434782615"/>
    <n v="115"/>
    <s v="US"/>
    <s v="USD"/>
    <d v="2012-09-28T05:00:00"/>
    <n v="1348808400"/>
    <d v="2012-10-04T05:00:00"/>
    <n v="1349326800"/>
    <b v="0"/>
    <b v="0"/>
    <s v="games/mobile games"/>
    <x v="6"/>
    <s v="mobile games"/>
    <x v="3"/>
    <x v="4"/>
    <s v="Oct"/>
    <s v="2012"/>
  </r>
  <r>
    <n v="139"/>
    <s v="Hamilton, Wright and Chavez"/>
    <s v="Down-sized empowering protocol"/>
    <n v="92100"/>
    <n v="19246"/>
    <x v="0"/>
    <n v="20.896851248642779"/>
    <n v="59.036809815950917"/>
    <n v="326"/>
    <s v="US"/>
    <s v="USD"/>
    <d v="2015-04-21T05:00:00"/>
    <n v="1429592400"/>
    <d v="2015-05-07T05:00:00"/>
    <n v="1430974800"/>
    <b v="0"/>
    <b v="1"/>
    <s v="technology/wearables"/>
    <x v="2"/>
    <s v="wearables"/>
    <x v="9"/>
    <x v="0"/>
    <s v="May"/>
    <s v="2015"/>
  </r>
  <r>
    <n v="140"/>
    <s v="Bautista-Cross"/>
    <s v="Fully-configurable coherent Internet solution"/>
    <n v="5500"/>
    <n v="12274"/>
    <x v="1"/>
    <n v="223.16363636363636"/>
    <n v="65.989247311827953"/>
    <n v="186"/>
    <s v="US"/>
    <s v="USD"/>
    <d v="2018-02-25T06:00:00"/>
    <n v="1519538400"/>
    <d v="2018-03-02T06:00:00"/>
    <n v="1519970400"/>
    <b v="0"/>
    <b v="0"/>
    <s v="film &amp; video/documentary"/>
    <x v="4"/>
    <s v="documentary"/>
    <x v="10"/>
    <x v="9"/>
    <s v="Mar"/>
    <s v="2018"/>
  </r>
  <r>
    <n v="141"/>
    <s v="Jackson LLC"/>
    <s v="Distributed motivating algorithm"/>
    <n v="64300"/>
    <n v="65323"/>
    <x v="1"/>
    <n v="101.59097978227061"/>
    <n v="60.992530345471522"/>
    <n v="1071"/>
    <s v="US"/>
    <s v="USD"/>
    <d v="2015-06-12T05:00:00"/>
    <n v="1434085200"/>
    <d v="2015-06-18T05:00:00"/>
    <n v="1434603600"/>
    <b v="0"/>
    <b v="0"/>
    <s v="technology/web"/>
    <x v="2"/>
    <s v="web"/>
    <x v="5"/>
    <x v="0"/>
    <s v="Jun"/>
    <s v="2015"/>
  </r>
  <r>
    <n v="142"/>
    <s v="Figueroa Ltd"/>
    <s v="Expanded solution-oriented benchmark"/>
    <n v="5000"/>
    <n v="11502"/>
    <x v="1"/>
    <n v="230.03999999999996"/>
    <n v="98.307692307692307"/>
    <n v="117"/>
    <s v="US"/>
    <s v="USD"/>
    <d v="2012-04-06T05:00:00"/>
    <n v="1333688400"/>
    <d v="2012-05-17T05:00:00"/>
    <n v="1337230800"/>
    <b v="0"/>
    <b v="0"/>
    <s v="technology/web"/>
    <x v="2"/>
    <s v="web"/>
    <x v="9"/>
    <x v="4"/>
    <s v="May"/>
    <s v="2012"/>
  </r>
  <r>
    <n v="143"/>
    <s v="Avila-Jones"/>
    <s v="Implemented discrete secured line"/>
    <n v="5400"/>
    <n v="7322"/>
    <x v="1"/>
    <n v="135.59259259259261"/>
    <n v="104.6"/>
    <n v="70"/>
    <s v="US"/>
    <s v="USD"/>
    <d v="2010-06-28T05:00:00"/>
    <n v="1277701200"/>
    <d v="2010-07-18T05:00:00"/>
    <n v="1279429200"/>
    <b v="0"/>
    <b v="0"/>
    <s v="music/indie rock"/>
    <x v="1"/>
    <s v="indie rock"/>
    <x v="5"/>
    <x v="6"/>
    <s v="Jul"/>
    <s v="2010"/>
  </r>
  <r>
    <n v="144"/>
    <s v="Martin, Lopez and Hunter"/>
    <s v="Multi-lateral actuating installation"/>
    <n v="9000"/>
    <n v="11619"/>
    <x v="1"/>
    <n v="129.1"/>
    <n v="86.066666666666663"/>
    <n v="135"/>
    <s v="US"/>
    <s v="USD"/>
    <d v="2019-06-17T05:00:00"/>
    <n v="1560747600"/>
    <d v="2019-06-25T05:00:00"/>
    <n v="1561438800"/>
    <b v="0"/>
    <b v="0"/>
    <s v="theater/plays"/>
    <x v="3"/>
    <s v="plays"/>
    <x v="5"/>
    <x v="3"/>
    <s v="Jun"/>
    <s v="2019"/>
  </r>
  <r>
    <n v="145"/>
    <s v="Fields-Moore"/>
    <s v="Secured reciprocal array"/>
    <n v="25000"/>
    <n v="59128"/>
    <x v="1"/>
    <n v="236.512"/>
    <n v="76.989583333333329"/>
    <n v="768"/>
    <s v="CH"/>
    <s v="CHF"/>
    <d v="2014-09-07T05:00:00"/>
    <n v="1410066000"/>
    <d v="2014-09-12T05:00:00"/>
    <n v="1410498000"/>
    <b v="0"/>
    <b v="0"/>
    <s v="technology/wearables"/>
    <x v="2"/>
    <s v="wearables"/>
    <x v="3"/>
    <x v="1"/>
    <s v="Sep"/>
    <s v="2014"/>
  </r>
  <r>
    <n v="146"/>
    <s v="Harris-Golden"/>
    <s v="Optional bandwidth-monitored middleware"/>
    <n v="8800"/>
    <n v="1518"/>
    <x v="3"/>
    <n v="17.25"/>
    <n v="29.764705882352942"/>
    <n v="51"/>
    <s v="US"/>
    <s v="USD"/>
    <d v="2011-11-08T06:00:00"/>
    <n v="1320732000"/>
    <d v="2011-11-28T06:00:00"/>
    <n v="1322460000"/>
    <b v="0"/>
    <b v="0"/>
    <s v="theater/plays"/>
    <x v="3"/>
    <s v="plays"/>
    <x v="0"/>
    <x v="8"/>
    <s v="Nov"/>
    <s v="2011"/>
  </r>
  <r>
    <n v="147"/>
    <s v="Moss, Norman and Dunlap"/>
    <s v="Upgradable upward-trending workforce"/>
    <n v="8300"/>
    <n v="9337"/>
    <x v="1"/>
    <n v="112.49397590361446"/>
    <n v="46.91959798994975"/>
    <n v="199"/>
    <s v="US"/>
    <s v="USD"/>
    <d v="2016-06-13T05:00:00"/>
    <n v="1465794000"/>
    <d v="2016-06-19T05:00:00"/>
    <n v="1466312400"/>
    <b v="0"/>
    <b v="1"/>
    <s v="theater/plays"/>
    <x v="3"/>
    <s v="plays"/>
    <x v="5"/>
    <x v="7"/>
    <s v="Jun"/>
    <s v="2016"/>
  </r>
  <r>
    <n v="148"/>
    <s v="White, Larson and Wright"/>
    <s v="Upgradable hybrid capability"/>
    <n v="9300"/>
    <n v="11255"/>
    <x v="1"/>
    <n v="121.02150537634408"/>
    <n v="105.18691588785046"/>
    <n v="107"/>
    <s v="US"/>
    <s v="USD"/>
    <d v="2017-07-25T05:00:00"/>
    <n v="1500958800"/>
    <d v="2017-08-03T05:00:00"/>
    <n v="1501736400"/>
    <b v="0"/>
    <b v="0"/>
    <s v="technology/wearables"/>
    <x v="2"/>
    <s v="wearables"/>
    <x v="8"/>
    <x v="5"/>
    <s v="Aug"/>
    <s v="2017"/>
  </r>
  <r>
    <n v="149"/>
    <s v="Payne, Oliver and Burch"/>
    <s v="Managed fresh-thinking flexibility"/>
    <n v="6200"/>
    <n v="13632"/>
    <x v="1"/>
    <n v="219.87096774193549"/>
    <n v="69.907692307692301"/>
    <n v="195"/>
    <s v="US"/>
    <s v="USD"/>
    <d v="2013-01-01T06:00:00"/>
    <n v="1357020000"/>
    <d v="2013-02-22T06:00:00"/>
    <n v="1361512800"/>
    <b v="0"/>
    <b v="0"/>
    <s v="music/indie rock"/>
    <x v="1"/>
    <s v="indie rock"/>
    <x v="2"/>
    <x v="2"/>
    <s v="Feb"/>
    <s v="2013"/>
  </r>
  <r>
    <n v="150"/>
    <s v="Brown, Palmer and Pace"/>
    <s v="Networked stable workforce"/>
    <n v="100"/>
    <n v="1"/>
    <x v="0"/>
    <n v="1"/>
    <n v="1"/>
    <n v="1"/>
    <s v="US"/>
    <s v="USD"/>
    <d v="2018-12-16T06:00:00"/>
    <n v="1544940000"/>
    <d v="2018-12-17T06:00:00"/>
    <n v="1545026400"/>
    <b v="0"/>
    <b v="0"/>
    <s v="music/rock"/>
    <x v="1"/>
    <s v="rock"/>
    <x v="7"/>
    <x v="9"/>
    <s v="Dec"/>
    <s v="2018"/>
  </r>
  <r>
    <n v="151"/>
    <s v="Parker LLC"/>
    <s v="Customizable intermediate extranet"/>
    <n v="137200"/>
    <n v="88037"/>
    <x v="0"/>
    <n v="64.166909620991248"/>
    <n v="60.011588275391958"/>
    <n v="1467"/>
    <s v="US"/>
    <s v="USD"/>
    <d v="2014-06-09T05:00:00"/>
    <n v="1402290000"/>
    <d v="2014-07-30T05:00:00"/>
    <n v="1406696400"/>
    <b v="0"/>
    <b v="0"/>
    <s v="music/electric music"/>
    <x v="1"/>
    <s v="electric music"/>
    <x v="5"/>
    <x v="1"/>
    <s v="Jul"/>
    <s v="2014"/>
  </r>
  <r>
    <n v="152"/>
    <s v="Bowen, Mcdonald and Hall"/>
    <s v="User-centric fault-tolerant task-force"/>
    <n v="41500"/>
    <n v="175573"/>
    <x v="1"/>
    <n v="423.06746987951806"/>
    <n v="52.006220379146917"/>
    <n v="3376"/>
    <s v="US"/>
    <s v="USD"/>
    <d v="2017-02-17T06:00:00"/>
    <n v="1487311200"/>
    <d v="2017-02-24T06:00:00"/>
    <n v="1487916000"/>
    <b v="0"/>
    <b v="0"/>
    <s v="music/indie rock"/>
    <x v="1"/>
    <s v="indie rock"/>
    <x v="10"/>
    <x v="5"/>
    <s v="Feb"/>
    <s v="2017"/>
  </r>
  <r>
    <n v="153"/>
    <s v="Whitehead, Bell and Hughes"/>
    <s v="Multi-tiered radical definition"/>
    <n v="189400"/>
    <n v="176112"/>
    <x v="0"/>
    <n v="92.984160506863773"/>
    <n v="31.000176025347649"/>
    <n v="5681"/>
    <s v="US"/>
    <s v="USD"/>
    <d v="2012-10-19T05:00:00"/>
    <n v="1350622800"/>
    <d v="2012-10-25T05:00:00"/>
    <n v="1351141200"/>
    <b v="0"/>
    <b v="0"/>
    <s v="theater/plays"/>
    <x v="3"/>
    <s v="plays"/>
    <x v="4"/>
    <x v="4"/>
    <s v="Oct"/>
    <s v="2012"/>
  </r>
  <r>
    <n v="154"/>
    <s v="Rodriguez-Brown"/>
    <s v="Devolved foreground benchmark"/>
    <n v="171300"/>
    <n v="100650"/>
    <x v="0"/>
    <n v="58.756567425569173"/>
    <n v="95.042492917847028"/>
    <n v="1059"/>
    <s v="US"/>
    <s v="USD"/>
    <d v="2016-05-12T05:00:00"/>
    <n v="1463029200"/>
    <d v="2016-06-04T05:00:00"/>
    <n v="1465016400"/>
    <b v="0"/>
    <b v="1"/>
    <s v="music/indie rock"/>
    <x v="1"/>
    <s v="indie rock"/>
    <x v="11"/>
    <x v="7"/>
    <s v="Jun"/>
    <s v="2016"/>
  </r>
  <r>
    <n v="155"/>
    <s v="Hall-Schaefer"/>
    <s v="Distributed eco-centric methodology"/>
    <n v="139500"/>
    <n v="90706"/>
    <x v="0"/>
    <n v="65.022222222222226"/>
    <n v="75.968174204355108"/>
    <n v="1194"/>
    <s v="US"/>
    <s v="USD"/>
    <d v="2010-03-25T05:00:00"/>
    <n v="1269493200"/>
    <d v="2010-04-09T05:00:00"/>
    <n v="1270789200"/>
    <b v="0"/>
    <b v="0"/>
    <s v="theater/plays"/>
    <x v="3"/>
    <s v="plays"/>
    <x v="6"/>
    <x v="6"/>
    <s v="Apr"/>
    <s v="2010"/>
  </r>
  <r>
    <n v="156"/>
    <s v="Meza-Rogers"/>
    <s v="Streamlined encompassing encryption"/>
    <n v="36400"/>
    <n v="26914"/>
    <x v="3"/>
    <n v="73.939560439560438"/>
    <n v="71.013192612137203"/>
    <n v="379"/>
    <s v="AU"/>
    <s v="AUD"/>
    <d v="2019-10-05T05:00:00"/>
    <n v="1570251600"/>
    <d v="2019-10-29T05:00:00"/>
    <n v="1572325200"/>
    <b v="0"/>
    <b v="0"/>
    <s v="music/rock"/>
    <x v="1"/>
    <s v="rock"/>
    <x v="4"/>
    <x v="3"/>
    <s v="Oct"/>
    <s v="2019"/>
  </r>
  <r>
    <n v="157"/>
    <s v="Curtis-Curtis"/>
    <s v="User-friendly reciprocal initiative"/>
    <n v="4200"/>
    <n v="2212"/>
    <x v="0"/>
    <n v="52.666666666666664"/>
    <n v="73.733333333333334"/>
    <n v="30"/>
    <s v="AU"/>
    <s v="AUD"/>
    <d v="2013-12-30T06:00:00"/>
    <n v="1388383200"/>
    <d v="2014-01-11T06:00:00"/>
    <n v="1389420000"/>
    <b v="0"/>
    <b v="0"/>
    <s v="photography/photography books"/>
    <x v="7"/>
    <s v="photography books"/>
    <x v="7"/>
    <x v="2"/>
    <s v="Jan"/>
    <s v="2014"/>
  </r>
  <r>
    <n v="158"/>
    <s v="Carlson Inc"/>
    <s v="Ergonomic fresh-thinking installation"/>
    <n v="2100"/>
    <n v="4640"/>
    <x v="1"/>
    <n v="220.95238095238096"/>
    <n v="113.17073170731707"/>
    <n v="41"/>
    <s v="US"/>
    <s v="USD"/>
    <d v="2015-12-08T06:00:00"/>
    <n v="1449554400"/>
    <d v="2015-12-09T06:00:00"/>
    <n v="1449640800"/>
    <b v="0"/>
    <b v="0"/>
    <s v="music/rock"/>
    <x v="1"/>
    <s v="rock"/>
    <x v="7"/>
    <x v="0"/>
    <s v="Dec"/>
    <s v="2015"/>
  </r>
  <r>
    <n v="159"/>
    <s v="Clarke, Anderson and Lee"/>
    <s v="Robust explicit hardware"/>
    <n v="191200"/>
    <n v="191222"/>
    <x v="1"/>
    <n v="100.01150627615063"/>
    <n v="105.00933552992861"/>
    <n v="1821"/>
    <s v="US"/>
    <s v="USD"/>
    <d v="2019-03-27T05:00:00"/>
    <n v="1553662800"/>
    <d v="2019-04-14T05:00:00"/>
    <n v="1555218000"/>
    <b v="0"/>
    <b v="1"/>
    <s v="theater/plays"/>
    <x v="3"/>
    <s v="plays"/>
    <x v="6"/>
    <x v="3"/>
    <s v="Apr"/>
    <s v="2019"/>
  </r>
  <r>
    <n v="160"/>
    <s v="Evans Group"/>
    <s v="Stand-alone actuating support"/>
    <n v="8000"/>
    <n v="12985"/>
    <x v="1"/>
    <n v="162.3125"/>
    <n v="79.176829268292678"/>
    <n v="164"/>
    <s v="US"/>
    <s v="USD"/>
    <d v="2019-04-27T05:00:00"/>
    <n v="1556341200"/>
    <d v="2019-05-13T05:00:00"/>
    <n v="1557723600"/>
    <b v="0"/>
    <b v="0"/>
    <s v="technology/wearables"/>
    <x v="2"/>
    <s v="wearables"/>
    <x v="9"/>
    <x v="3"/>
    <s v="May"/>
    <s v="2019"/>
  </r>
  <r>
    <n v="161"/>
    <s v="Bruce Group"/>
    <s v="Cross-platform methodical process improvement"/>
    <n v="5500"/>
    <n v="4300"/>
    <x v="0"/>
    <n v="78.181818181818187"/>
    <n v="57.333333333333336"/>
    <n v="75"/>
    <s v="US"/>
    <s v="USD"/>
    <d v="2015-09-23T05:00:00"/>
    <n v="1442984400"/>
    <d v="2015-09-29T05:00:00"/>
    <n v="1443502800"/>
    <b v="0"/>
    <b v="1"/>
    <s v="technology/web"/>
    <x v="2"/>
    <s v="web"/>
    <x v="3"/>
    <x v="0"/>
    <s v="Sep"/>
    <s v="2015"/>
  </r>
  <r>
    <n v="162"/>
    <s v="Keith, Alvarez and Potter"/>
    <s v="Extended bottom-line open architecture"/>
    <n v="6100"/>
    <n v="9134"/>
    <x v="1"/>
    <n v="149.73770491803279"/>
    <n v="58.178343949044589"/>
    <n v="157"/>
    <s v="CH"/>
    <s v="CHF"/>
    <d v="2018-12-08T06:00:00"/>
    <n v="1544248800"/>
    <d v="2019-01-07T06:00:00"/>
    <n v="1546840800"/>
    <b v="0"/>
    <b v="0"/>
    <s v="music/rock"/>
    <x v="1"/>
    <s v="rock"/>
    <x v="7"/>
    <x v="9"/>
    <s v="Jan"/>
    <s v="2019"/>
  </r>
  <r>
    <n v="163"/>
    <s v="Burton-Watkins"/>
    <s v="Extended reciprocal circuit"/>
    <n v="3500"/>
    <n v="8864"/>
    <x v="1"/>
    <n v="253.25714285714284"/>
    <n v="36.032520325203251"/>
    <n v="246"/>
    <s v="US"/>
    <s v="USD"/>
    <d v="2017-10-20T05:00:00"/>
    <n v="1508475600"/>
    <d v="2017-12-08T06:00:00"/>
    <n v="1512712800"/>
    <b v="0"/>
    <b v="1"/>
    <s v="photography/photography books"/>
    <x v="7"/>
    <s v="photography books"/>
    <x v="4"/>
    <x v="5"/>
    <s v="Dec"/>
    <s v="2017"/>
  </r>
  <r>
    <n v="164"/>
    <s v="Lopez and Sons"/>
    <s v="Polarized human-resource protocol"/>
    <n v="150500"/>
    <n v="150755"/>
    <x v="1"/>
    <n v="100.16943521594683"/>
    <n v="107.99068767908309"/>
    <n v="1396"/>
    <s v="US"/>
    <s v="USD"/>
    <d v="2017-10-08T05:00:00"/>
    <n v="1507438800"/>
    <d v="2017-10-09T05:00:00"/>
    <n v="1507525200"/>
    <b v="0"/>
    <b v="0"/>
    <s v="theater/plays"/>
    <x v="3"/>
    <s v="plays"/>
    <x v="4"/>
    <x v="5"/>
    <s v="Oct"/>
    <s v="2017"/>
  </r>
  <r>
    <n v="165"/>
    <s v="Cordova Ltd"/>
    <s v="Synergized radical product"/>
    <n v="90400"/>
    <n v="110279"/>
    <x v="1"/>
    <n v="121.99004424778761"/>
    <n v="44.005985634477256"/>
    <n v="2506"/>
    <s v="US"/>
    <s v="USD"/>
    <d v="2017-08-01T05:00:00"/>
    <n v="1501563600"/>
    <d v="2017-09-02T05:00:00"/>
    <n v="1504328400"/>
    <b v="0"/>
    <b v="0"/>
    <s v="technology/web"/>
    <x v="2"/>
    <s v="web"/>
    <x v="1"/>
    <x v="5"/>
    <s v="Sep"/>
    <s v="2017"/>
  </r>
  <r>
    <n v="166"/>
    <s v="Brown-Vang"/>
    <s v="Robust heuristic artificial intelligence"/>
    <n v="9800"/>
    <n v="13439"/>
    <x v="1"/>
    <n v="137.13265306122449"/>
    <n v="55.077868852459019"/>
    <n v="244"/>
    <s v="US"/>
    <s v="USD"/>
    <d v="2010-12-22T06:00:00"/>
    <n v="1292997600"/>
    <d v="2010-12-26T06:00:00"/>
    <n v="1293343200"/>
    <b v="0"/>
    <b v="0"/>
    <s v="photography/photography books"/>
    <x v="7"/>
    <s v="photography books"/>
    <x v="7"/>
    <x v="6"/>
    <s v="Dec"/>
    <s v="2010"/>
  </r>
  <r>
    <n v="167"/>
    <s v="Cruz-Ward"/>
    <s v="Robust content-based emulation"/>
    <n v="2600"/>
    <n v="10804"/>
    <x v="1"/>
    <n v="415.53846153846149"/>
    <n v="74"/>
    <n v="146"/>
    <s v="AU"/>
    <s v="AUD"/>
    <d v="2013-06-10T05:00:00"/>
    <n v="1370840400"/>
    <d v="2013-06-20T05:00:00"/>
    <n v="1371704400"/>
    <b v="0"/>
    <b v="0"/>
    <s v="theater/plays"/>
    <x v="3"/>
    <s v="plays"/>
    <x v="5"/>
    <x v="2"/>
    <s v="Jun"/>
    <s v="2013"/>
  </r>
  <r>
    <n v="168"/>
    <s v="Hernandez Group"/>
    <s v="Ergonomic uniform open system"/>
    <n v="128100"/>
    <n v="40107"/>
    <x v="0"/>
    <n v="31.30913348946136"/>
    <n v="41.996858638743454"/>
    <n v="955"/>
    <s v="DK"/>
    <s v="DKK"/>
    <d v="2019-02-22T06:00:00"/>
    <n v="1550815200"/>
    <d v="2019-03-17T05:00:00"/>
    <n v="1552798800"/>
    <b v="0"/>
    <b v="1"/>
    <s v="music/indie rock"/>
    <x v="1"/>
    <s v="indie rock"/>
    <x v="10"/>
    <x v="3"/>
    <s v="Mar"/>
    <s v="2019"/>
  </r>
  <r>
    <n v="169"/>
    <s v="Tran, Steele and Wilson"/>
    <s v="Profit-focused modular product"/>
    <n v="23300"/>
    <n v="98811"/>
    <x v="1"/>
    <n v="424.08154506437768"/>
    <n v="77.988161010260455"/>
    <n v="1267"/>
    <s v="US"/>
    <s v="USD"/>
    <d v="2012-06-17T05:00:00"/>
    <n v="1339909200"/>
    <d v="2012-07-15T05:00:00"/>
    <n v="1342328400"/>
    <b v="0"/>
    <b v="1"/>
    <s v="film &amp; video/shorts"/>
    <x v="4"/>
    <s v="shorts"/>
    <x v="5"/>
    <x v="4"/>
    <s v="Jul"/>
    <s v="2012"/>
  </r>
  <r>
    <n v="170"/>
    <s v="Summers, Gallegos and Stein"/>
    <s v="Mandatory mobile product"/>
    <n v="188100"/>
    <n v="5528"/>
    <x v="0"/>
    <n v="2.93886230728336"/>
    <n v="82.507462686567166"/>
    <n v="67"/>
    <s v="US"/>
    <s v="USD"/>
    <d v="2017-08-03T05:00:00"/>
    <n v="1501736400"/>
    <d v="2017-08-10T05:00:00"/>
    <n v="1502341200"/>
    <b v="0"/>
    <b v="0"/>
    <s v="music/indie rock"/>
    <x v="1"/>
    <s v="indie rock"/>
    <x v="1"/>
    <x v="5"/>
    <s v="Aug"/>
    <s v="2017"/>
  </r>
  <r>
    <n v="171"/>
    <s v="Blair Group"/>
    <s v="Public-key 3rdgeneration budgetary management"/>
    <n v="4900"/>
    <n v="521"/>
    <x v="0"/>
    <n v="10.63265306122449"/>
    <n v="104.2"/>
    <n v="5"/>
    <s v="US"/>
    <s v="USD"/>
    <d v="2014-03-20T05:00:00"/>
    <n v="1395291600"/>
    <d v="2014-04-11T05:00:00"/>
    <n v="1397192400"/>
    <b v="0"/>
    <b v="0"/>
    <s v="publishing/translations"/>
    <x v="5"/>
    <s v="translations"/>
    <x v="6"/>
    <x v="1"/>
    <s v="Apr"/>
    <s v="2014"/>
  </r>
  <r>
    <n v="172"/>
    <s v="Nixon Inc"/>
    <s v="Centralized national firmware"/>
    <n v="800"/>
    <n v="663"/>
    <x v="0"/>
    <n v="82.875"/>
    <n v="25.5"/>
    <n v="26"/>
    <s v="US"/>
    <s v="USD"/>
    <d v="2014-07-19T05:00:00"/>
    <n v="1405746000"/>
    <d v="2014-08-03T05:00:00"/>
    <n v="1407042000"/>
    <b v="0"/>
    <b v="1"/>
    <s v="film &amp; video/documentary"/>
    <x v="4"/>
    <s v="documentary"/>
    <x v="8"/>
    <x v="1"/>
    <s v="Aug"/>
    <s v="2014"/>
  </r>
  <r>
    <n v="173"/>
    <s v="White LLC"/>
    <s v="Cross-group 4thgeneration middleware"/>
    <n v="96700"/>
    <n v="157635"/>
    <x v="1"/>
    <n v="163.01447776628748"/>
    <n v="100.98334401024984"/>
    <n v="1561"/>
    <s v="US"/>
    <s v="USD"/>
    <d v="2013-05-18T05:00:00"/>
    <n v="1368853200"/>
    <d v="2013-05-24T05:00:00"/>
    <n v="1369371600"/>
    <b v="0"/>
    <b v="0"/>
    <s v="theater/plays"/>
    <x v="3"/>
    <s v="plays"/>
    <x v="11"/>
    <x v="2"/>
    <s v="May"/>
    <s v="2013"/>
  </r>
  <r>
    <n v="174"/>
    <s v="Santos, Black and Donovan"/>
    <s v="Pre-emptive scalable access"/>
    <n v="600"/>
    <n v="5368"/>
    <x v="1"/>
    <n v="894.66666666666674"/>
    <n v="111.83333333333333"/>
    <n v="48"/>
    <s v="US"/>
    <s v="USD"/>
    <d v="2015-10-05T05:00:00"/>
    <n v="1444021200"/>
    <d v="2015-10-06T05:00:00"/>
    <n v="1444107600"/>
    <b v="0"/>
    <b v="1"/>
    <s v="technology/wearables"/>
    <x v="2"/>
    <s v="wearables"/>
    <x v="4"/>
    <x v="0"/>
    <s v="Oct"/>
    <s v="2015"/>
  </r>
  <r>
    <n v="175"/>
    <s v="Jones, Contreras and Burnett"/>
    <s v="Sharable intangible migration"/>
    <n v="181200"/>
    <n v="47459"/>
    <x v="0"/>
    <n v="26.191501103752756"/>
    <n v="41.999115044247787"/>
    <n v="1130"/>
    <s v="US"/>
    <s v="USD"/>
    <d v="2016-08-31T05:00:00"/>
    <n v="1472619600"/>
    <d v="2016-09-19T05:00:00"/>
    <n v="1474261200"/>
    <b v="0"/>
    <b v="0"/>
    <s v="theater/plays"/>
    <x v="3"/>
    <s v="plays"/>
    <x v="1"/>
    <x v="7"/>
    <s v="Sep"/>
    <s v="2016"/>
  </r>
  <r>
    <n v="176"/>
    <s v="Stone-Orozco"/>
    <s v="Proactive scalable Graphical User Interface"/>
    <n v="115000"/>
    <n v="86060"/>
    <x v="0"/>
    <n v="74.834782608695647"/>
    <n v="110.05115089514067"/>
    <n v="782"/>
    <s v="US"/>
    <s v="USD"/>
    <d v="2016-09-03T05:00:00"/>
    <n v="1472878800"/>
    <d v="2016-09-12T05:00:00"/>
    <n v="1473656400"/>
    <b v="0"/>
    <b v="0"/>
    <s v="theater/plays"/>
    <x v="3"/>
    <s v="plays"/>
    <x v="3"/>
    <x v="7"/>
    <s v="Sep"/>
    <s v="2016"/>
  </r>
  <r>
    <n v="177"/>
    <s v="Lee, Gibson and Morgan"/>
    <s v="Digitized solution-oriented product"/>
    <n v="38800"/>
    <n v="161593"/>
    <x v="1"/>
    <n v="416.47680412371136"/>
    <n v="58.997079225994888"/>
    <n v="2739"/>
    <s v="US"/>
    <s v="USD"/>
    <d v="2010-11-15T06:00:00"/>
    <n v="1289800800"/>
    <d v="2010-12-10T06:00:00"/>
    <n v="1291960800"/>
    <b v="0"/>
    <b v="0"/>
    <s v="theater/plays"/>
    <x v="3"/>
    <s v="plays"/>
    <x v="0"/>
    <x v="6"/>
    <s v="Dec"/>
    <s v="2010"/>
  </r>
  <r>
    <n v="178"/>
    <s v="Alexander-Williams"/>
    <s v="Triple-buffered cohesive structure"/>
    <n v="7200"/>
    <n v="6927"/>
    <x v="0"/>
    <n v="96.208333333333329"/>
    <n v="32.985714285714288"/>
    <n v="210"/>
    <s v="US"/>
    <s v="USD"/>
    <d v="2017-09-21T05:00:00"/>
    <n v="1505970000"/>
    <d v="2017-09-30T05:00:00"/>
    <n v="1506747600"/>
    <b v="0"/>
    <b v="0"/>
    <s v="food/food trucks"/>
    <x v="0"/>
    <s v="food trucks"/>
    <x v="3"/>
    <x v="5"/>
    <s v="Sep"/>
    <s v="2017"/>
  </r>
  <r>
    <n v="179"/>
    <s v="Marks Ltd"/>
    <s v="Realigned human-resource orchestration"/>
    <n v="44500"/>
    <n v="159185"/>
    <x v="1"/>
    <n v="357.71910112359546"/>
    <n v="45.005654509471306"/>
    <n v="3537"/>
    <s v="CA"/>
    <s v="CAD"/>
    <d v="2013-03-17T05:00:00"/>
    <n v="1363496400"/>
    <d v="2013-03-18T05:00:00"/>
    <n v="1363582800"/>
    <b v="0"/>
    <b v="1"/>
    <s v="theater/plays"/>
    <x v="3"/>
    <s v="plays"/>
    <x v="6"/>
    <x v="2"/>
    <s v="Mar"/>
    <s v="2013"/>
  </r>
  <r>
    <n v="180"/>
    <s v="Olsen, Edwards and Reid"/>
    <s v="Optional clear-thinking software"/>
    <n v="56000"/>
    <n v="172736"/>
    <x v="1"/>
    <n v="308.45714285714286"/>
    <n v="81.98196487897485"/>
    <n v="2107"/>
    <s v="AU"/>
    <s v="AUD"/>
    <d v="2010-03-22T05:00:00"/>
    <n v="1269234000"/>
    <d v="2010-03-27T05:00:00"/>
    <n v="1269666000"/>
    <b v="0"/>
    <b v="0"/>
    <s v="technology/wearables"/>
    <x v="2"/>
    <s v="wearables"/>
    <x v="6"/>
    <x v="6"/>
    <s v="Mar"/>
    <s v="2010"/>
  </r>
  <r>
    <n v="181"/>
    <s v="Daniels, Rose and Tyler"/>
    <s v="Centralized global approach"/>
    <n v="8600"/>
    <n v="5315"/>
    <x v="0"/>
    <n v="61.802325581395344"/>
    <n v="39.080882352941174"/>
    <n v="136"/>
    <s v="US"/>
    <s v="USD"/>
    <d v="2017-10-04T05:00:00"/>
    <n v="1507093200"/>
    <d v="2017-10-22T05:00:00"/>
    <n v="1508648400"/>
    <b v="0"/>
    <b v="0"/>
    <s v="technology/web"/>
    <x v="2"/>
    <s v="web"/>
    <x v="4"/>
    <x v="5"/>
    <s v="Oct"/>
    <s v="2017"/>
  </r>
  <r>
    <n v="182"/>
    <s v="Adams Group"/>
    <s v="Reverse-engineered bandwidth-monitored contingency"/>
    <n v="27100"/>
    <n v="195750"/>
    <x v="1"/>
    <n v="722.32472324723244"/>
    <n v="58.996383363471971"/>
    <n v="3318"/>
    <s v="DK"/>
    <s v="DKK"/>
    <d v="2019-06-15T05:00:00"/>
    <n v="1560574800"/>
    <d v="2019-07-01T05:00:00"/>
    <n v="1561957200"/>
    <b v="0"/>
    <b v="0"/>
    <s v="theater/plays"/>
    <x v="3"/>
    <s v="plays"/>
    <x v="5"/>
    <x v="3"/>
    <s v="Jul"/>
    <s v="2019"/>
  </r>
  <r>
    <n v="183"/>
    <s v="Rogers, Huerta and Medina"/>
    <s v="Pre-emptive bandwidth-monitored instruction set"/>
    <n v="5100"/>
    <n v="3525"/>
    <x v="0"/>
    <n v="69.117647058823522"/>
    <n v="40.988372093023258"/>
    <n v="86"/>
    <s v="CA"/>
    <s v="CAD"/>
    <d v="2010-09-09T05:00:00"/>
    <n v="1284008400"/>
    <d v="2010-09-22T05:00:00"/>
    <n v="1285131600"/>
    <b v="0"/>
    <b v="0"/>
    <s v="music/rock"/>
    <x v="1"/>
    <s v="rock"/>
    <x v="3"/>
    <x v="6"/>
    <s v="Sep"/>
    <s v="2010"/>
  </r>
  <r>
    <n v="184"/>
    <s v="Howard, Carter and Griffith"/>
    <s v="Adaptive asynchronous emulation"/>
    <n v="3600"/>
    <n v="10550"/>
    <x v="1"/>
    <n v="293.05555555555554"/>
    <n v="31.029411764705884"/>
    <n v="340"/>
    <s v="US"/>
    <s v="USD"/>
    <d v="2019-05-03T05:00:00"/>
    <n v="1556859600"/>
    <d v="2019-05-04T05:00:00"/>
    <n v="1556946000"/>
    <b v="0"/>
    <b v="0"/>
    <s v="theater/plays"/>
    <x v="3"/>
    <s v="plays"/>
    <x v="11"/>
    <x v="3"/>
    <s v="May"/>
    <s v="2019"/>
  </r>
  <r>
    <n v="185"/>
    <s v="Bailey PLC"/>
    <s v="Innovative actuating conglomeration"/>
    <n v="1000"/>
    <n v="718"/>
    <x v="0"/>
    <n v="71.8"/>
    <n v="37.789473684210527"/>
    <n v="19"/>
    <s v="US"/>
    <s v="USD"/>
    <d v="2018-05-13T05:00:00"/>
    <n v="1526187600"/>
    <d v="2018-05-24T05:00:00"/>
    <n v="1527138000"/>
    <b v="0"/>
    <b v="0"/>
    <s v="film &amp; video/television"/>
    <x v="4"/>
    <s v="television"/>
    <x v="11"/>
    <x v="9"/>
    <s v="May"/>
    <s v="2018"/>
  </r>
  <r>
    <n v="186"/>
    <s v="Parker Group"/>
    <s v="Grass-roots foreground policy"/>
    <n v="88800"/>
    <n v="28358"/>
    <x v="0"/>
    <n v="31.934684684684683"/>
    <n v="32.006772009029348"/>
    <n v="886"/>
    <s v="US"/>
    <s v="USD"/>
    <d v="2014-05-23T05:00:00"/>
    <n v="1400821200"/>
    <d v="2014-06-07T05:00:00"/>
    <n v="1402117200"/>
    <b v="0"/>
    <b v="0"/>
    <s v="theater/plays"/>
    <x v="3"/>
    <s v="plays"/>
    <x v="11"/>
    <x v="1"/>
    <s v="Jun"/>
    <s v="2014"/>
  </r>
  <r>
    <n v="187"/>
    <s v="Fox Group"/>
    <s v="Horizontal transitional paradigm"/>
    <n v="60200"/>
    <n v="138384"/>
    <x v="1"/>
    <n v="229.87375415282392"/>
    <n v="95.966712898751737"/>
    <n v="1442"/>
    <s v="CA"/>
    <s v="CAD"/>
    <d v="2013-02-23T06:00:00"/>
    <n v="1361599200"/>
    <d v="2013-03-23T05:00:00"/>
    <n v="1364014800"/>
    <b v="0"/>
    <b v="1"/>
    <s v="film &amp; video/shorts"/>
    <x v="4"/>
    <s v="shorts"/>
    <x v="10"/>
    <x v="2"/>
    <s v="Mar"/>
    <s v="2013"/>
  </r>
  <r>
    <n v="188"/>
    <s v="Walker, Jones and Rodriguez"/>
    <s v="Networked didactic info-mediaries"/>
    <n v="8200"/>
    <n v="2625"/>
    <x v="0"/>
    <n v="32.012195121951223"/>
    <n v="75"/>
    <n v="35"/>
    <s v="IT"/>
    <s v="EUR"/>
    <d v="2014-12-02T06:00:00"/>
    <n v="1417500000"/>
    <d v="2014-12-03T06:00:00"/>
    <n v="1417586400"/>
    <b v="0"/>
    <b v="0"/>
    <s v="theater/plays"/>
    <x v="3"/>
    <s v="plays"/>
    <x v="7"/>
    <x v="1"/>
    <s v="Dec"/>
    <s v="2014"/>
  </r>
  <r>
    <n v="189"/>
    <s v="Anthony-Shaw"/>
    <s v="Switchable contextually-based access"/>
    <n v="191300"/>
    <n v="45004"/>
    <x v="3"/>
    <n v="23.525352848928385"/>
    <n v="102.0498866213152"/>
    <n v="441"/>
    <s v="US"/>
    <s v="USD"/>
    <d v="2016-03-04T06:00:00"/>
    <n v="1457071200"/>
    <d v="2016-03-04T06:00:00"/>
    <n v="1457071200"/>
    <b v="0"/>
    <b v="0"/>
    <s v="theater/plays"/>
    <x v="3"/>
    <s v="plays"/>
    <x v="6"/>
    <x v="7"/>
    <s v="Mar"/>
    <s v="2016"/>
  </r>
  <r>
    <n v="190"/>
    <s v="Cook LLC"/>
    <s v="Up-sized dynamic throughput"/>
    <n v="3700"/>
    <n v="2538"/>
    <x v="0"/>
    <n v="68.594594594594597"/>
    <n v="105.75"/>
    <n v="24"/>
    <s v="US"/>
    <s v="USD"/>
    <d v="2013-06-04T05:00:00"/>
    <n v="1370322000"/>
    <d v="2013-06-05T05:00:00"/>
    <n v="1370408400"/>
    <b v="0"/>
    <b v="1"/>
    <s v="theater/plays"/>
    <x v="3"/>
    <s v="plays"/>
    <x v="5"/>
    <x v="2"/>
    <s v="Jun"/>
    <s v="2013"/>
  </r>
  <r>
    <n v="191"/>
    <s v="Sutton PLC"/>
    <s v="Mandatory reciprocal superstructure"/>
    <n v="8400"/>
    <n v="3188"/>
    <x v="0"/>
    <n v="37.952380952380956"/>
    <n v="37.069767441860463"/>
    <n v="86"/>
    <s v="IT"/>
    <s v="EUR"/>
    <d v="2019-03-12T05:00:00"/>
    <n v="1552366800"/>
    <d v="2019-03-15T05:00:00"/>
    <n v="1552626000"/>
    <b v="0"/>
    <b v="0"/>
    <s v="theater/plays"/>
    <x v="3"/>
    <s v="plays"/>
    <x v="6"/>
    <x v="3"/>
    <s v="Mar"/>
    <s v="2019"/>
  </r>
  <r>
    <n v="192"/>
    <s v="Long, Morgan and Mitchell"/>
    <s v="Upgradable 4thgeneration productivity"/>
    <n v="42600"/>
    <n v="8517"/>
    <x v="0"/>
    <n v="19.992957746478872"/>
    <n v="35.049382716049379"/>
    <n v="243"/>
    <s v="US"/>
    <s v="USD"/>
    <d v="2014-06-27T05:00:00"/>
    <n v="1403845200"/>
    <d v="2014-07-01T05:00:00"/>
    <n v="1404190800"/>
    <b v="0"/>
    <b v="0"/>
    <s v="music/rock"/>
    <x v="1"/>
    <s v="rock"/>
    <x v="5"/>
    <x v="1"/>
    <s v="Jul"/>
    <s v="2014"/>
  </r>
  <r>
    <n v="193"/>
    <s v="Calhoun, Rogers and Long"/>
    <s v="Progressive discrete hub"/>
    <n v="6600"/>
    <n v="3012"/>
    <x v="0"/>
    <n v="45.636363636363633"/>
    <n v="46.338461538461537"/>
    <n v="65"/>
    <s v="US"/>
    <s v="USD"/>
    <d v="2018-04-08T05:00:00"/>
    <n v="1523163600"/>
    <d v="2018-04-12T05:00:00"/>
    <n v="1523509200"/>
    <b v="1"/>
    <b v="0"/>
    <s v="music/indie rock"/>
    <x v="1"/>
    <s v="indie rock"/>
    <x v="9"/>
    <x v="9"/>
    <s v="Apr"/>
    <s v="2018"/>
  </r>
  <r>
    <n v="194"/>
    <s v="Sandoval Group"/>
    <s v="Assimilated multi-tasking archive"/>
    <n v="7100"/>
    <n v="8716"/>
    <x v="1"/>
    <n v="122.7605633802817"/>
    <n v="69.174603174603178"/>
    <n v="126"/>
    <s v="US"/>
    <s v="USD"/>
    <d v="2015-09-14T05:00:00"/>
    <n v="1442206800"/>
    <d v="2015-09-30T05:00:00"/>
    <n v="1443589200"/>
    <b v="0"/>
    <b v="0"/>
    <s v="music/metal"/>
    <x v="1"/>
    <s v="metal"/>
    <x v="3"/>
    <x v="0"/>
    <s v="Sep"/>
    <s v="2015"/>
  </r>
  <r>
    <n v="195"/>
    <s v="Smith and Sons"/>
    <s v="Upgradable high-level solution"/>
    <n v="15800"/>
    <n v="57157"/>
    <x v="1"/>
    <n v="361.75316455696202"/>
    <n v="109.07824427480917"/>
    <n v="524"/>
    <s v="US"/>
    <s v="USD"/>
    <d v="2018-07-29T05:00:00"/>
    <n v="1532840400"/>
    <d v="2018-08-05T05:00:00"/>
    <n v="1533445200"/>
    <b v="0"/>
    <b v="0"/>
    <s v="music/electric music"/>
    <x v="1"/>
    <s v="electric music"/>
    <x v="8"/>
    <x v="9"/>
    <s v="Aug"/>
    <s v="2018"/>
  </r>
  <r>
    <n v="196"/>
    <s v="King Inc"/>
    <s v="Organic bandwidth-monitored frame"/>
    <n v="8200"/>
    <n v="5178"/>
    <x v="0"/>
    <n v="63.146341463414636"/>
    <n v="51.78"/>
    <n v="100"/>
    <s v="DK"/>
    <s v="DKK"/>
    <d v="2016-09-03T05:00:00"/>
    <n v="1472878800"/>
    <d v="2016-09-22T05:00:00"/>
    <n v="1474520400"/>
    <b v="0"/>
    <b v="0"/>
    <s v="technology/wearables"/>
    <x v="2"/>
    <s v="wearables"/>
    <x v="3"/>
    <x v="7"/>
    <s v="Sep"/>
    <s v="2016"/>
  </r>
  <r>
    <n v="197"/>
    <s v="Perry and Sons"/>
    <s v="Business-focused logistical framework"/>
    <n v="54700"/>
    <n v="163118"/>
    <x v="1"/>
    <n v="298.20475319926874"/>
    <n v="82.010055304172951"/>
    <n v="1989"/>
    <s v="US"/>
    <s v="USD"/>
    <d v="2017-06-23T05:00:00"/>
    <n v="1498194000"/>
    <d v="2017-07-07T05:00:00"/>
    <n v="1499403600"/>
    <b v="0"/>
    <b v="0"/>
    <s v="film &amp; video/drama"/>
    <x v="4"/>
    <s v="drama"/>
    <x v="5"/>
    <x v="5"/>
    <s v="Jul"/>
    <s v="2017"/>
  </r>
  <r>
    <n v="198"/>
    <s v="Palmer Inc"/>
    <s v="Universal multi-state capability"/>
    <n v="63200"/>
    <n v="6041"/>
    <x v="0"/>
    <n v="9.5585443037974684"/>
    <n v="35.958333333333336"/>
    <n v="168"/>
    <s v="US"/>
    <s v="USD"/>
    <d v="2010-08-06T05:00:00"/>
    <n v="1281070800"/>
    <d v="2010-09-04T05:00:00"/>
    <n v="1283576400"/>
    <b v="0"/>
    <b v="0"/>
    <s v="music/electric music"/>
    <x v="1"/>
    <s v="electric music"/>
    <x v="1"/>
    <x v="6"/>
    <s v="Sep"/>
    <s v="2010"/>
  </r>
  <r>
    <n v="199"/>
    <s v="Hull, Baker and Martinez"/>
    <s v="Digitized reciprocal infrastructure"/>
    <n v="1800"/>
    <n v="968"/>
    <x v="0"/>
    <n v="53.777777777777779"/>
    <n v="74.461538461538467"/>
    <n v="13"/>
    <s v="US"/>
    <s v="USD"/>
    <d v="2015-07-07T05:00:00"/>
    <n v="1436245200"/>
    <d v="2015-07-11T05:00:00"/>
    <n v="1436590800"/>
    <b v="0"/>
    <b v="0"/>
    <s v="music/rock"/>
    <x v="1"/>
    <s v="rock"/>
    <x v="8"/>
    <x v="0"/>
    <s v="Jul"/>
    <s v="2015"/>
  </r>
  <r>
    <n v="200"/>
    <s v="Becker, Rice and White"/>
    <s v="Reduced dedicated capability"/>
    <n v="100"/>
    <n v="2"/>
    <x v="0"/>
    <n v="2"/>
    <n v="2"/>
    <n v="1"/>
    <s v="CA"/>
    <s v="CAD"/>
    <d v="2010-03-25T05:00:00"/>
    <n v="1269493200"/>
    <d v="2010-04-05T05:00:00"/>
    <n v="1270443600"/>
    <b v="0"/>
    <b v="0"/>
    <s v="theater/plays"/>
    <x v="3"/>
    <s v="plays"/>
    <x v="6"/>
    <x v="6"/>
    <s v="Apr"/>
    <s v="2010"/>
  </r>
  <r>
    <n v="201"/>
    <s v="Osborne, Perkins and Knox"/>
    <s v="Cross-platform bi-directional workforce"/>
    <n v="2100"/>
    <n v="14305"/>
    <x v="1"/>
    <n v="681.19047619047615"/>
    <n v="91.114649681528661"/>
    <n v="157"/>
    <s v="US"/>
    <s v="USD"/>
    <d v="2014-07-25T05:00:00"/>
    <n v="1406264400"/>
    <d v="2014-08-12T05:00:00"/>
    <n v="1407819600"/>
    <b v="0"/>
    <b v="0"/>
    <s v="technology/web"/>
    <x v="2"/>
    <s v="web"/>
    <x v="8"/>
    <x v="1"/>
    <s v="Aug"/>
    <s v="2014"/>
  </r>
  <r>
    <n v="202"/>
    <s v="Mcknight-Freeman"/>
    <s v="Upgradable scalable methodology"/>
    <n v="8300"/>
    <n v="6543"/>
    <x v="3"/>
    <n v="78.831325301204828"/>
    <n v="79.792682926829272"/>
    <n v="82"/>
    <s v="US"/>
    <s v="USD"/>
    <d v="2011-10-02T05:00:00"/>
    <n v="1317531600"/>
    <d v="2011-10-06T05:00:00"/>
    <n v="1317877200"/>
    <b v="0"/>
    <b v="0"/>
    <s v="food/food trucks"/>
    <x v="0"/>
    <s v="food trucks"/>
    <x v="4"/>
    <x v="8"/>
    <s v="Oct"/>
    <s v="2011"/>
  </r>
  <r>
    <n v="203"/>
    <s v="Hayden, Shannon and Stein"/>
    <s v="Customer-focused client-server service-desk"/>
    <n v="143900"/>
    <n v="193413"/>
    <x v="1"/>
    <n v="134.40792216817235"/>
    <n v="42.999777678968428"/>
    <n v="4498"/>
    <s v="AU"/>
    <s v="AUD"/>
    <d v="2017-01-17T06:00:00"/>
    <n v="1484632800"/>
    <d v="2017-01-19T06:00:00"/>
    <n v="1484805600"/>
    <b v="0"/>
    <b v="0"/>
    <s v="theater/plays"/>
    <x v="3"/>
    <s v="plays"/>
    <x v="2"/>
    <x v="5"/>
    <s v="Jan"/>
    <s v="2017"/>
  </r>
  <r>
    <n v="204"/>
    <s v="Daniel-Luna"/>
    <s v="Mandatory multimedia leverage"/>
    <n v="75000"/>
    <n v="2529"/>
    <x v="0"/>
    <n v="3.3719999999999999"/>
    <n v="63.225000000000001"/>
    <n v="40"/>
    <s v="US"/>
    <s v="USD"/>
    <d v="2011-04-03T05:00:00"/>
    <n v="1301806800"/>
    <d v="2011-04-13T05:00:00"/>
    <n v="1302670800"/>
    <b v="0"/>
    <b v="0"/>
    <s v="music/jazz"/>
    <x v="1"/>
    <s v="jazz"/>
    <x v="9"/>
    <x v="8"/>
    <s v="Apr"/>
    <s v="2011"/>
  </r>
  <r>
    <n v="205"/>
    <s v="Weaver-Marquez"/>
    <s v="Focused analyzing circuit"/>
    <n v="1300"/>
    <n v="5614"/>
    <x v="1"/>
    <n v="431.84615384615387"/>
    <n v="70.174999999999997"/>
    <n v="80"/>
    <s v="US"/>
    <s v="USD"/>
    <d v="2018-10-17T05:00:00"/>
    <n v="1539752400"/>
    <d v="2018-10-29T05:00:00"/>
    <n v="1540789200"/>
    <b v="1"/>
    <b v="0"/>
    <s v="theater/plays"/>
    <x v="3"/>
    <s v="plays"/>
    <x v="4"/>
    <x v="9"/>
    <s v="Oct"/>
    <s v="2018"/>
  </r>
  <r>
    <n v="206"/>
    <s v="Austin, Baker and Kelley"/>
    <s v="Fundamental grid-enabled strategy"/>
    <n v="9000"/>
    <n v="3496"/>
    <x v="3"/>
    <n v="38.844444444444441"/>
    <n v="61.333333333333336"/>
    <n v="57"/>
    <s v="US"/>
    <s v="USD"/>
    <d v="2010-02-27T06:00:00"/>
    <n v="1267250400"/>
    <d v="2010-03-08T06:00:00"/>
    <n v="1268028000"/>
    <b v="0"/>
    <b v="0"/>
    <s v="publishing/fiction"/>
    <x v="5"/>
    <s v="fiction"/>
    <x v="10"/>
    <x v="6"/>
    <s v="Mar"/>
    <s v="2010"/>
  </r>
  <r>
    <n v="207"/>
    <s v="Carney-Anderson"/>
    <s v="Digitized 5thgeneration knowledgebase"/>
    <n v="1000"/>
    <n v="4257"/>
    <x v="1"/>
    <n v="425.7"/>
    <n v="99"/>
    <n v="43"/>
    <s v="US"/>
    <s v="USD"/>
    <d v="2018-08-28T05:00:00"/>
    <n v="1535432400"/>
    <d v="2018-09-17T05:00:00"/>
    <n v="1537160400"/>
    <b v="0"/>
    <b v="1"/>
    <s v="music/rock"/>
    <x v="1"/>
    <s v="rock"/>
    <x v="1"/>
    <x v="9"/>
    <s v="Sep"/>
    <s v="2018"/>
  </r>
  <r>
    <n v="208"/>
    <s v="Jackson Inc"/>
    <s v="Mandatory multi-tasking encryption"/>
    <n v="196900"/>
    <n v="199110"/>
    <x v="1"/>
    <n v="101.12239715591672"/>
    <n v="96.984900146127615"/>
    <n v="2053"/>
    <s v="US"/>
    <s v="USD"/>
    <d v="2017-11-09T06:00:00"/>
    <n v="1510207200"/>
    <d v="2017-12-03T06:00:00"/>
    <n v="1512280800"/>
    <b v="0"/>
    <b v="0"/>
    <s v="film &amp; video/documentary"/>
    <x v="4"/>
    <s v="documentary"/>
    <x v="0"/>
    <x v="5"/>
    <s v="Dec"/>
    <s v="2017"/>
  </r>
  <r>
    <n v="209"/>
    <s v="Warren Ltd"/>
    <s v="Distributed system-worthy application"/>
    <n v="194500"/>
    <n v="41212"/>
    <x v="2"/>
    <n v="21.188688946015425"/>
    <n v="51.004950495049506"/>
    <n v="808"/>
    <s v="AU"/>
    <s v="AUD"/>
    <d v="2016-05-06T05:00:00"/>
    <n v="1462510800"/>
    <d v="2016-05-13T05:00:00"/>
    <n v="1463115600"/>
    <b v="0"/>
    <b v="0"/>
    <s v="film &amp; video/documentary"/>
    <x v="4"/>
    <s v="documentary"/>
    <x v="11"/>
    <x v="7"/>
    <s v="May"/>
    <s v="2016"/>
  </r>
  <r>
    <n v="210"/>
    <s v="Schultz Inc"/>
    <s v="Synergistic tertiary time-frame"/>
    <n v="9400"/>
    <n v="6338"/>
    <x v="0"/>
    <n v="67.425531914893625"/>
    <n v="28.044247787610619"/>
    <n v="226"/>
    <s v="DK"/>
    <s v="DKK"/>
    <d v="2017-03-03T06:00:00"/>
    <n v="1488520800"/>
    <d v="2017-03-30T05:00:00"/>
    <n v="1490850000"/>
    <b v="0"/>
    <b v="0"/>
    <s v="film &amp; video/science fiction"/>
    <x v="4"/>
    <s v="science fiction"/>
    <x v="6"/>
    <x v="5"/>
    <s v="Mar"/>
    <s v="2017"/>
  </r>
  <r>
    <n v="211"/>
    <s v="Thompson LLC"/>
    <s v="Customer-focused impactful benchmark"/>
    <n v="104400"/>
    <n v="99100"/>
    <x v="0"/>
    <n v="94.923371647509583"/>
    <n v="60.984615384615381"/>
    <n v="1625"/>
    <s v="US"/>
    <s v="USD"/>
    <d v="2013-08-27T05:00:00"/>
    <n v="1377579600"/>
    <d v="2013-09-20T05:00:00"/>
    <n v="1379653200"/>
    <b v="0"/>
    <b v="0"/>
    <s v="theater/plays"/>
    <x v="3"/>
    <s v="plays"/>
    <x v="1"/>
    <x v="2"/>
    <s v="Sep"/>
    <s v="2013"/>
  </r>
  <r>
    <n v="212"/>
    <s v="Johnson Inc"/>
    <s v="Profound next generation infrastructure"/>
    <n v="8100"/>
    <n v="12300"/>
    <x v="1"/>
    <n v="151.85185185185185"/>
    <n v="73.214285714285708"/>
    <n v="168"/>
    <s v="US"/>
    <s v="USD"/>
    <d v="2019-12-15T06:00:00"/>
    <n v="1576389600"/>
    <d v="2020-01-30T06:00:00"/>
    <n v="1580364000"/>
    <b v="0"/>
    <b v="0"/>
    <s v="theater/plays"/>
    <x v="3"/>
    <s v="plays"/>
    <x v="7"/>
    <x v="3"/>
    <s v="Jan"/>
    <s v="2020"/>
  </r>
  <r>
    <n v="213"/>
    <s v="Morgan-Warren"/>
    <s v="Face-to-face encompassing info-mediaries"/>
    <n v="87900"/>
    <n v="171549"/>
    <x v="1"/>
    <n v="195.16382252559728"/>
    <n v="39.997435299603637"/>
    <n v="4289"/>
    <s v="US"/>
    <s v="USD"/>
    <d v="2010-11-06T05:00:00"/>
    <n v="1289019600"/>
    <d v="2010-11-14T06:00:00"/>
    <n v="1289714400"/>
    <b v="0"/>
    <b v="1"/>
    <s v="music/indie rock"/>
    <x v="1"/>
    <s v="indie rock"/>
    <x v="0"/>
    <x v="6"/>
    <s v="Nov"/>
    <s v="2010"/>
  </r>
  <r>
    <n v="214"/>
    <s v="Sullivan Group"/>
    <s v="Open-source fresh-thinking policy"/>
    <n v="1400"/>
    <n v="14324"/>
    <x v="1"/>
    <n v="1023.1428571428571"/>
    <n v="86.812121212121212"/>
    <n v="165"/>
    <s v="US"/>
    <s v="USD"/>
    <d v="2010-08-19T05:00:00"/>
    <n v="1282194000"/>
    <d v="2010-08-25T05:00:00"/>
    <n v="1282712400"/>
    <b v="0"/>
    <b v="0"/>
    <s v="music/rock"/>
    <x v="1"/>
    <s v="rock"/>
    <x v="1"/>
    <x v="6"/>
    <s v="Aug"/>
    <s v="2010"/>
  </r>
  <r>
    <n v="215"/>
    <s v="Vargas, Banks and Palmer"/>
    <s v="Extended 24/7 implementation"/>
    <n v="156800"/>
    <n v="6024"/>
    <x v="0"/>
    <n v="3.841836734693878"/>
    <n v="42.125874125874127"/>
    <n v="143"/>
    <s v="US"/>
    <s v="USD"/>
    <d v="2019-02-13T06:00:00"/>
    <n v="1550037600"/>
    <d v="2019-02-15T06:00:00"/>
    <n v="1550210400"/>
    <b v="0"/>
    <b v="0"/>
    <s v="theater/plays"/>
    <x v="3"/>
    <s v="plays"/>
    <x v="10"/>
    <x v="3"/>
    <s v="Feb"/>
    <s v="2019"/>
  </r>
  <r>
    <n v="216"/>
    <s v="Johnson, Dixon and Zimmerman"/>
    <s v="Organic dynamic algorithm"/>
    <n v="121700"/>
    <n v="188721"/>
    <x v="1"/>
    <n v="155.07066557107643"/>
    <n v="103.97851239669421"/>
    <n v="1815"/>
    <s v="US"/>
    <s v="USD"/>
    <d v="2011-11-22T06:00:00"/>
    <n v="1321941600"/>
    <d v="2011-11-24T06:00:00"/>
    <n v="1322114400"/>
    <b v="0"/>
    <b v="0"/>
    <s v="theater/plays"/>
    <x v="3"/>
    <s v="plays"/>
    <x v="0"/>
    <x v="8"/>
    <s v="Nov"/>
    <s v="2011"/>
  </r>
  <r>
    <n v="217"/>
    <s v="Moore, Dudley and Navarro"/>
    <s v="Organic multi-tasking focus group"/>
    <n v="129400"/>
    <n v="57911"/>
    <x v="0"/>
    <n v="44.753477588871718"/>
    <n v="62.003211991434689"/>
    <n v="934"/>
    <s v="US"/>
    <s v="USD"/>
    <d v="2019-04-28T05:00:00"/>
    <n v="1556427600"/>
    <d v="2019-05-07T05:00:00"/>
    <n v="1557205200"/>
    <b v="0"/>
    <b v="0"/>
    <s v="film &amp; video/science fiction"/>
    <x v="4"/>
    <s v="science fiction"/>
    <x v="9"/>
    <x v="3"/>
    <s v="May"/>
    <s v="2019"/>
  </r>
  <r>
    <n v="218"/>
    <s v="Price-Rodriguez"/>
    <s v="Adaptive logistical initiative"/>
    <n v="5700"/>
    <n v="12309"/>
    <x v="1"/>
    <n v="215.94736842105263"/>
    <n v="31.005037783375315"/>
    <n v="397"/>
    <s v="GB"/>
    <s v="GBP"/>
    <d v="2011-11-11T06:00:00"/>
    <n v="1320991200"/>
    <d v="2011-12-15T06:00:00"/>
    <n v="1323928800"/>
    <b v="0"/>
    <b v="1"/>
    <s v="film &amp; video/shorts"/>
    <x v="4"/>
    <s v="shorts"/>
    <x v="0"/>
    <x v="8"/>
    <s v="Dec"/>
    <s v="2011"/>
  </r>
  <r>
    <n v="219"/>
    <s v="Huang-Henderson"/>
    <s v="Stand-alone mobile customer loyalty"/>
    <n v="41700"/>
    <n v="138497"/>
    <x v="1"/>
    <n v="332.12709832134288"/>
    <n v="89.991552956465242"/>
    <n v="1539"/>
    <s v="US"/>
    <s v="USD"/>
    <d v="2012-08-16T05:00:00"/>
    <n v="1345093200"/>
    <d v="2012-08-28T05:00:00"/>
    <n v="1346130000"/>
    <b v="0"/>
    <b v="0"/>
    <s v="film &amp; video/animation"/>
    <x v="4"/>
    <s v="animation"/>
    <x v="1"/>
    <x v="4"/>
    <s v="Aug"/>
    <s v="2012"/>
  </r>
  <r>
    <n v="220"/>
    <s v="Owens-Le"/>
    <s v="Focused composite approach"/>
    <n v="7900"/>
    <n v="667"/>
    <x v="0"/>
    <n v="8.4430379746835449"/>
    <n v="39.235294117647058"/>
    <n v="17"/>
    <s v="US"/>
    <s v="USD"/>
    <d v="2011-07-01T05:00:00"/>
    <n v="1309496400"/>
    <d v="2011-07-19T05:00:00"/>
    <n v="1311051600"/>
    <b v="1"/>
    <b v="0"/>
    <s v="theater/plays"/>
    <x v="3"/>
    <s v="plays"/>
    <x v="8"/>
    <x v="8"/>
    <s v="Jul"/>
    <s v="2011"/>
  </r>
  <r>
    <n v="221"/>
    <s v="Huff LLC"/>
    <s v="Face-to-face clear-thinking Local Area Network"/>
    <n v="121500"/>
    <n v="119830"/>
    <x v="0"/>
    <n v="98.625514403292186"/>
    <n v="54.993116108306566"/>
    <n v="2179"/>
    <s v="US"/>
    <s v="USD"/>
    <d v="2012-06-21T05:00:00"/>
    <n v="1340254800"/>
    <d v="2012-06-23T05:00:00"/>
    <n v="1340427600"/>
    <b v="1"/>
    <b v="0"/>
    <s v="food/food trucks"/>
    <x v="0"/>
    <s v="food trucks"/>
    <x v="5"/>
    <x v="4"/>
    <s v="Jun"/>
    <s v="2012"/>
  </r>
  <r>
    <n v="222"/>
    <s v="Johnson LLC"/>
    <s v="Cross-group cohesive circuit"/>
    <n v="4800"/>
    <n v="6623"/>
    <x v="1"/>
    <n v="137.97916666666669"/>
    <n v="47.992753623188406"/>
    <n v="138"/>
    <s v="US"/>
    <s v="USD"/>
    <d v="2014-10-02T05:00:00"/>
    <n v="1412226000"/>
    <d v="2014-10-03T05:00:00"/>
    <n v="1412312400"/>
    <b v="0"/>
    <b v="0"/>
    <s v="photography/photography books"/>
    <x v="7"/>
    <s v="photography books"/>
    <x v="4"/>
    <x v="1"/>
    <s v="Oct"/>
    <s v="2014"/>
  </r>
  <r>
    <n v="223"/>
    <s v="Chavez, Garcia and Cantu"/>
    <s v="Synergistic explicit capability"/>
    <n v="87300"/>
    <n v="81897"/>
    <x v="0"/>
    <n v="93.81099656357388"/>
    <n v="87.966702470461868"/>
    <n v="931"/>
    <s v="US"/>
    <s v="USD"/>
    <d v="2016-03-16T05:00:00"/>
    <n v="1458104400"/>
    <d v="2016-03-30T05:00:00"/>
    <n v="1459314000"/>
    <b v="0"/>
    <b v="0"/>
    <s v="theater/plays"/>
    <x v="3"/>
    <s v="plays"/>
    <x v="6"/>
    <x v="7"/>
    <s v="Mar"/>
    <s v="2016"/>
  </r>
  <r>
    <n v="224"/>
    <s v="Lester-Moore"/>
    <s v="Diverse analyzing definition"/>
    <n v="46300"/>
    <n v="186885"/>
    <x v="1"/>
    <n v="403.63930885529157"/>
    <n v="51.999165275459099"/>
    <n v="3594"/>
    <s v="US"/>
    <s v="USD"/>
    <d v="2014-09-24T05:00:00"/>
    <n v="1411534800"/>
    <d v="2014-11-08T06:00:00"/>
    <n v="1415426400"/>
    <b v="0"/>
    <b v="0"/>
    <s v="film &amp; video/science fiction"/>
    <x v="4"/>
    <s v="science fiction"/>
    <x v="3"/>
    <x v="1"/>
    <s v="Nov"/>
    <s v="2014"/>
  </r>
  <r>
    <n v="225"/>
    <s v="Fox-Quinn"/>
    <s v="Enterprise-wide reciprocal success"/>
    <n v="67800"/>
    <n v="176398"/>
    <x v="1"/>
    <n v="260.1740412979351"/>
    <n v="29.999659863945578"/>
    <n v="5880"/>
    <s v="US"/>
    <s v="USD"/>
    <d v="2014-05-03T05:00:00"/>
    <n v="1399093200"/>
    <d v="2014-05-03T05:00:00"/>
    <n v="1399093200"/>
    <b v="1"/>
    <b v="0"/>
    <s v="music/rock"/>
    <x v="1"/>
    <s v="rock"/>
    <x v="11"/>
    <x v="1"/>
    <s v="May"/>
    <s v="2014"/>
  </r>
  <r>
    <n v="226"/>
    <s v="Garcia Inc"/>
    <s v="Progressive neutral middleware"/>
    <n v="3000"/>
    <n v="10999"/>
    <x v="1"/>
    <n v="366.63333333333333"/>
    <n v="98.205357142857139"/>
    <n v="112"/>
    <s v="US"/>
    <s v="USD"/>
    <d v="2010-04-08T05:00:00"/>
    <n v="1270702800"/>
    <d v="2010-05-15T05:00:00"/>
    <n v="1273899600"/>
    <b v="0"/>
    <b v="0"/>
    <s v="photography/photography books"/>
    <x v="7"/>
    <s v="photography books"/>
    <x v="9"/>
    <x v="6"/>
    <s v="May"/>
    <s v="2010"/>
  </r>
  <r>
    <n v="227"/>
    <s v="Johnson-Lee"/>
    <s v="Intuitive exuding process improvement"/>
    <n v="60900"/>
    <n v="102751"/>
    <x v="1"/>
    <n v="168.72085385878489"/>
    <n v="108.96182396606575"/>
    <n v="943"/>
    <s v="US"/>
    <s v="USD"/>
    <d v="2015-05-15T05:00:00"/>
    <n v="1431666000"/>
    <d v="2015-05-21T05:00:00"/>
    <n v="1432184400"/>
    <b v="0"/>
    <b v="0"/>
    <s v="games/mobile games"/>
    <x v="6"/>
    <s v="mobile games"/>
    <x v="11"/>
    <x v="0"/>
    <s v="May"/>
    <s v="2015"/>
  </r>
  <r>
    <n v="228"/>
    <s v="Pineda Group"/>
    <s v="Exclusive real-time protocol"/>
    <n v="137900"/>
    <n v="165352"/>
    <x v="1"/>
    <n v="119.90717911530093"/>
    <n v="66.998379254457049"/>
    <n v="2468"/>
    <s v="US"/>
    <s v="USD"/>
    <d v="2016-08-31T05:00:00"/>
    <n v="1472619600"/>
    <d v="2016-09-25T05:00:00"/>
    <n v="1474779600"/>
    <b v="0"/>
    <b v="0"/>
    <s v="film &amp; video/animation"/>
    <x v="4"/>
    <s v="animation"/>
    <x v="1"/>
    <x v="7"/>
    <s v="Sep"/>
    <s v="2016"/>
  </r>
  <r>
    <n v="229"/>
    <s v="Hoffman-Howard"/>
    <s v="Extended encompassing application"/>
    <n v="85600"/>
    <n v="165798"/>
    <x v="1"/>
    <n v="193.68925233644859"/>
    <n v="64.99333594668758"/>
    <n v="2551"/>
    <s v="US"/>
    <s v="USD"/>
    <d v="2017-06-01T05:00:00"/>
    <n v="1496293200"/>
    <d v="2017-07-19T05:00:00"/>
    <n v="1500440400"/>
    <b v="0"/>
    <b v="1"/>
    <s v="games/mobile games"/>
    <x v="6"/>
    <s v="mobile games"/>
    <x v="5"/>
    <x v="5"/>
    <s v="Jul"/>
    <s v="2017"/>
  </r>
  <r>
    <n v="230"/>
    <s v="Miranda, Hall and Mcgrath"/>
    <s v="Progressive value-added ability"/>
    <n v="2400"/>
    <n v="10084"/>
    <x v="1"/>
    <n v="420.16666666666669"/>
    <n v="99.841584158415841"/>
    <n v="101"/>
    <s v="US"/>
    <s v="USD"/>
    <d v="2019-12-06T06:00:00"/>
    <n v="1575612000"/>
    <d v="2019-12-06T06:00:00"/>
    <n v="1575612000"/>
    <b v="0"/>
    <b v="0"/>
    <s v="games/video games"/>
    <x v="6"/>
    <s v="video games"/>
    <x v="7"/>
    <x v="3"/>
    <s v="Dec"/>
    <s v="2019"/>
  </r>
  <r>
    <n v="231"/>
    <s v="Williams, Carter and Gonzalez"/>
    <s v="Cross-platform uniform hardware"/>
    <n v="7200"/>
    <n v="5523"/>
    <x v="3"/>
    <n v="76.708333333333329"/>
    <n v="82.432835820895519"/>
    <n v="67"/>
    <s v="US"/>
    <s v="USD"/>
    <d v="2013-05-21T05:00:00"/>
    <n v="1369112400"/>
    <d v="2013-07-18T05:00:00"/>
    <n v="1374123600"/>
    <b v="0"/>
    <b v="0"/>
    <s v="theater/plays"/>
    <x v="3"/>
    <s v="plays"/>
    <x v="11"/>
    <x v="2"/>
    <s v="Jul"/>
    <s v="2013"/>
  </r>
  <r>
    <n v="232"/>
    <s v="Davis-Rodriguez"/>
    <s v="Progressive secondary portal"/>
    <n v="3400"/>
    <n v="5823"/>
    <x v="1"/>
    <n v="171.26470588235293"/>
    <n v="63.293478260869563"/>
    <n v="92"/>
    <s v="US"/>
    <s v="USD"/>
    <d v="2016-07-25T05:00:00"/>
    <n v="1469422800"/>
    <d v="2016-07-26T05:00:00"/>
    <n v="1469509200"/>
    <b v="0"/>
    <b v="0"/>
    <s v="theater/plays"/>
    <x v="3"/>
    <s v="plays"/>
    <x v="8"/>
    <x v="7"/>
    <s v="Jul"/>
    <s v="2016"/>
  </r>
  <r>
    <n v="233"/>
    <s v="Reid, Rivera and Perry"/>
    <s v="Multi-lateral national adapter"/>
    <n v="3800"/>
    <n v="6000"/>
    <x v="1"/>
    <n v="157.89473684210526"/>
    <n v="96.774193548387103"/>
    <n v="62"/>
    <s v="US"/>
    <s v="USD"/>
    <d v="2011-06-12T05:00:00"/>
    <n v="1307854800"/>
    <d v="2011-06-28T05:00:00"/>
    <n v="1309237200"/>
    <b v="0"/>
    <b v="0"/>
    <s v="film &amp; video/animation"/>
    <x v="4"/>
    <s v="animation"/>
    <x v="5"/>
    <x v="8"/>
    <s v="Jun"/>
    <s v="2011"/>
  </r>
  <r>
    <n v="234"/>
    <s v="Mendoza-Parker"/>
    <s v="Enterprise-wide motivating matrices"/>
    <n v="7500"/>
    <n v="8181"/>
    <x v="1"/>
    <n v="109.08"/>
    <n v="54.906040268456373"/>
    <n v="149"/>
    <s v="IT"/>
    <s v="EUR"/>
    <d v="2017-08-22T05:00:00"/>
    <n v="1503378000"/>
    <d v="2017-08-29T05:00:00"/>
    <n v="1503982800"/>
    <b v="0"/>
    <b v="1"/>
    <s v="games/video games"/>
    <x v="6"/>
    <s v="video games"/>
    <x v="1"/>
    <x v="5"/>
    <s v="Aug"/>
    <s v="2017"/>
  </r>
  <r>
    <n v="235"/>
    <s v="Lee, Ali and Guzman"/>
    <s v="Polarized upward-trending Local Area Network"/>
    <n v="8600"/>
    <n v="3589"/>
    <x v="0"/>
    <n v="41.732558139534881"/>
    <n v="39.010869565217391"/>
    <n v="92"/>
    <s v="US"/>
    <s v="USD"/>
    <d v="2017-02-13T06:00:00"/>
    <n v="1486965600"/>
    <d v="2017-02-18T06:00:00"/>
    <n v="1487397600"/>
    <b v="0"/>
    <b v="0"/>
    <s v="film &amp; video/animation"/>
    <x v="4"/>
    <s v="animation"/>
    <x v="10"/>
    <x v="5"/>
    <s v="Feb"/>
    <s v="2017"/>
  </r>
  <r>
    <n v="236"/>
    <s v="Gallegos-Cobb"/>
    <s v="Object-based directional function"/>
    <n v="39500"/>
    <n v="4323"/>
    <x v="0"/>
    <n v="10.944303797468354"/>
    <n v="75.84210526315789"/>
    <n v="57"/>
    <s v="AU"/>
    <s v="AUD"/>
    <d v="2019-06-25T05:00:00"/>
    <n v="1561438800"/>
    <d v="2019-07-02T05:00:00"/>
    <n v="1562043600"/>
    <b v="0"/>
    <b v="1"/>
    <s v="music/rock"/>
    <x v="1"/>
    <s v="rock"/>
    <x v="5"/>
    <x v="3"/>
    <s v="Jul"/>
    <s v="2019"/>
  </r>
  <r>
    <n v="237"/>
    <s v="Ellison PLC"/>
    <s v="Re-contextualized tangible open architecture"/>
    <n v="9300"/>
    <n v="14822"/>
    <x v="1"/>
    <n v="159.3763440860215"/>
    <n v="45.051671732522799"/>
    <n v="329"/>
    <s v="US"/>
    <s v="USD"/>
    <d v="2014-04-25T05:00:00"/>
    <n v="1398402000"/>
    <d v="2014-04-27T05:00:00"/>
    <n v="1398574800"/>
    <b v="0"/>
    <b v="0"/>
    <s v="film &amp; video/animation"/>
    <x v="4"/>
    <s v="animation"/>
    <x v="9"/>
    <x v="1"/>
    <s v="Apr"/>
    <s v="2014"/>
  </r>
  <r>
    <n v="238"/>
    <s v="Bolton, Sanchez and Carrillo"/>
    <s v="Distributed systemic adapter"/>
    <n v="2400"/>
    <n v="10138"/>
    <x v="1"/>
    <n v="422.41666666666669"/>
    <n v="104.51546391752578"/>
    <n v="97"/>
    <s v="DK"/>
    <s v="DKK"/>
    <d v="2017-12-14T06:00:00"/>
    <n v="1513231200"/>
    <d v="2018-01-08T06:00:00"/>
    <n v="1515391200"/>
    <b v="0"/>
    <b v="1"/>
    <s v="theater/plays"/>
    <x v="3"/>
    <s v="plays"/>
    <x v="7"/>
    <x v="5"/>
    <s v="Jan"/>
    <s v="2018"/>
  </r>
  <r>
    <n v="239"/>
    <s v="Mason-Sanders"/>
    <s v="Networked web-enabled instruction set"/>
    <n v="3200"/>
    <n v="3127"/>
    <x v="0"/>
    <n v="97.71875"/>
    <n v="76.268292682926827"/>
    <n v="41"/>
    <s v="US"/>
    <s v="USD"/>
    <d v="2015-08-29T05:00:00"/>
    <n v="1440824400"/>
    <d v="2015-09-02T05:00:00"/>
    <n v="1441170000"/>
    <b v="0"/>
    <b v="0"/>
    <s v="technology/wearables"/>
    <x v="2"/>
    <s v="wearables"/>
    <x v="1"/>
    <x v="0"/>
    <s v="Sep"/>
    <s v="2015"/>
  </r>
  <r>
    <n v="240"/>
    <s v="Pitts-Reed"/>
    <s v="Vision-oriented dynamic service-desk"/>
    <n v="29400"/>
    <n v="123124"/>
    <x v="1"/>
    <n v="418.78911564625849"/>
    <n v="69.015695067264573"/>
    <n v="1784"/>
    <s v="US"/>
    <s v="USD"/>
    <d v="2010-08-06T05:00:00"/>
    <n v="1281070800"/>
    <d v="2010-08-07T05:00:00"/>
    <n v="1281157200"/>
    <b v="0"/>
    <b v="0"/>
    <s v="theater/plays"/>
    <x v="3"/>
    <s v="plays"/>
    <x v="1"/>
    <x v="6"/>
    <s v="Aug"/>
    <s v="2010"/>
  </r>
  <r>
    <n v="241"/>
    <s v="Gonzalez-Martinez"/>
    <s v="Vision-oriented actuating open system"/>
    <n v="168500"/>
    <n v="171729"/>
    <x v="1"/>
    <n v="101.91632047477745"/>
    <n v="101.97684085510689"/>
    <n v="1684"/>
    <s v="AU"/>
    <s v="AUD"/>
    <d v="2014-04-13T05:00:00"/>
    <n v="1397365200"/>
    <d v="2014-04-23T05:00:00"/>
    <n v="1398229200"/>
    <b v="0"/>
    <b v="1"/>
    <s v="publishing/nonfiction"/>
    <x v="5"/>
    <s v="nonfiction"/>
    <x v="9"/>
    <x v="1"/>
    <s v="Apr"/>
    <s v="2014"/>
  </r>
  <r>
    <n v="242"/>
    <s v="Hill, Martin and Garcia"/>
    <s v="Sharable scalable core"/>
    <n v="8400"/>
    <n v="10729"/>
    <x v="1"/>
    <n v="127.72619047619047"/>
    <n v="42.915999999999997"/>
    <n v="250"/>
    <s v="US"/>
    <s v="USD"/>
    <d v="2017-05-10T05:00:00"/>
    <n v="1494392400"/>
    <d v="2017-05-20T05:00:00"/>
    <n v="1495256400"/>
    <b v="0"/>
    <b v="1"/>
    <s v="music/rock"/>
    <x v="1"/>
    <s v="rock"/>
    <x v="11"/>
    <x v="5"/>
    <s v="May"/>
    <s v="2017"/>
  </r>
  <r>
    <n v="243"/>
    <s v="Garcia PLC"/>
    <s v="Customer-focused attitude-oriented function"/>
    <n v="2300"/>
    <n v="10240"/>
    <x v="1"/>
    <n v="445.21739130434781"/>
    <n v="43.025210084033617"/>
    <n v="238"/>
    <s v="US"/>
    <s v="USD"/>
    <d v="2018-03-04T06:00:00"/>
    <n v="1520143200"/>
    <d v="2018-03-07T06:00:00"/>
    <n v="1520402400"/>
    <b v="0"/>
    <b v="0"/>
    <s v="theater/plays"/>
    <x v="3"/>
    <s v="plays"/>
    <x v="6"/>
    <x v="9"/>
    <s v="Mar"/>
    <s v="2018"/>
  </r>
  <r>
    <n v="244"/>
    <s v="Herring-Bailey"/>
    <s v="Reverse-engineered system-worthy extranet"/>
    <n v="700"/>
    <n v="3988"/>
    <x v="1"/>
    <n v="569.71428571428578"/>
    <n v="75.245283018867923"/>
    <n v="53"/>
    <s v="US"/>
    <s v="USD"/>
    <d v="2014-07-14T05:00:00"/>
    <n v="1405314000"/>
    <d v="2014-09-04T05:00:00"/>
    <n v="1409806800"/>
    <b v="0"/>
    <b v="0"/>
    <s v="theater/plays"/>
    <x v="3"/>
    <s v="plays"/>
    <x v="8"/>
    <x v="1"/>
    <s v="Sep"/>
    <s v="2014"/>
  </r>
  <r>
    <n v="245"/>
    <s v="Russell-Gardner"/>
    <s v="Re-engineered systematic monitoring"/>
    <n v="2900"/>
    <n v="14771"/>
    <x v="1"/>
    <n v="509.34482758620686"/>
    <n v="69.023364485981304"/>
    <n v="214"/>
    <s v="US"/>
    <s v="USD"/>
    <d v="2014-04-07T05:00:00"/>
    <n v="1396846800"/>
    <d v="2014-04-08T05:00:00"/>
    <n v="1396933200"/>
    <b v="0"/>
    <b v="0"/>
    <s v="theater/plays"/>
    <x v="3"/>
    <s v="plays"/>
    <x v="9"/>
    <x v="1"/>
    <s v="Apr"/>
    <s v="2014"/>
  </r>
  <r>
    <n v="246"/>
    <s v="Walters-Carter"/>
    <s v="Seamless value-added standardization"/>
    <n v="4500"/>
    <n v="14649"/>
    <x v="1"/>
    <n v="325.5333333333333"/>
    <n v="65.986486486486484"/>
    <n v="222"/>
    <s v="US"/>
    <s v="USD"/>
    <d v="2013-08-05T05:00:00"/>
    <n v="1375678800"/>
    <d v="2013-08-09T05:00:00"/>
    <n v="1376024400"/>
    <b v="0"/>
    <b v="0"/>
    <s v="technology/web"/>
    <x v="2"/>
    <s v="web"/>
    <x v="1"/>
    <x v="2"/>
    <s v="Aug"/>
    <s v="2013"/>
  </r>
  <r>
    <n v="247"/>
    <s v="Johnson, Patterson and Montoya"/>
    <s v="Triple-buffered fresh-thinking frame"/>
    <n v="19800"/>
    <n v="184658"/>
    <x v="1"/>
    <n v="932.61616161616166"/>
    <n v="98.013800424628457"/>
    <n v="1884"/>
    <s v="US"/>
    <s v="USD"/>
    <d v="2016-12-22T06:00:00"/>
    <n v="1482386400"/>
    <d v="2017-01-06T06:00:00"/>
    <n v="1483682400"/>
    <b v="0"/>
    <b v="1"/>
    <s v="publishing/fiction"/>
    <x v="5"/>
    <s v="fiction"/>
    <x v="7"/>
    <x v="7"/>
    <s v="Jan"/>
    <s v="2017"/>
  </r>
  <r>
    <n v="248"/>
    <s v="Roberts and Sons"/>
    <s v="Streamlined holistic knowledgebase"/>
    <n v="6200"/>
    <n v="13103"/>
    <x v="1"/>
    <n v="211.33870967741933"/>
    <n v="60.105504587155963"/>
    <n v="218"/>
    <s v="AU"/>
    <s v="AUD"/>
    <d v="2014-12-31T06:00:00"/>
    <n v="1420005600"/>
    <d v="2015-01-05T06:00:00"/>
    <n v="1420437600"/>
    <b v="0"/>
    <b v="0"/>
    <s v="games/mobile games"/>
    <x v="6"/>
    <s v="mobile games"/>
    <x v="7"/>
    <x v="1"/>
    <s v="Jan"/>
    <s v="2015"/>
  </r>
  <r>
    <n v="249"/>
    <s v="Avila-Nelson"/>
    <s v="Up-sized intermediate website"/>
    <n v="61500"/>
    <n v="168095"/>
    <x v="1"/>
    <n v="273.32520325203251"/>
    <n v="26.000773395204948"/>
    <n v="6465"/>
    <s v="US"/>
    <s v="USD"/>
    <d v="2015-01-02T06:00:00"/>
    <n v="1420178400"/>
    <d v="2015-01-09T06:00:00"/>
    <n v="1420783200"/>
    <b v="0"/>
    <b v="0"/>
    <s v="publishing/translations"/>
    <x v="5"/>
    <s v="translations"/>
    <x v="2"/>
    <x v="0"/>
    <s v="Jan"/>
    <s v="2015"/>
  </r>
  <r>
    <n v="250"/>
    <s v="Robbins and Sons"/>
    <s v="Future-proofed directional synergy"/>
    <n v="100"/>
    <n v="3"/>
    <x v="0"/>
    <n v="3"/>
    <n v="3"/>
    <n v="1"/>
    <s v="US"/>
    <s v="USD"/>
    <d v="2010-01-25T06:00:00"/>
    <n v="1264399200"/>
    <d v="2010-03-01T06:00:00"/>
    <n v="1267423200"/>
    <b v="0"/>
    <b v="0"/>
    <s v="music/rock"/>
    <x v="1"/>
    <s v="rock"/>
    <x v="2"/>
    <x v="6"/>
    <s v="Mar"/>
    <s v="2010"/>
  </r>
  <r>
    <n v="251"/>
    <s v="Singleton Ltd"/>
    <s v="Enhanced user-facing function"/>
    <n v="7100"/>
    <n v="3840"/>
    <x v="0"/>
    <n v="54.084507042253513"/>
    <n v="38.019801980198018"/>
    <n v="101"/>
    <s v="US"/>
    <s v="USD"/>
    <d v="2012-12-09T06:00:00"/>
    <n v="1355032800"/>
    <d v="2012-12-11T06:00:00"/>
    <n v="1355205600"/>
    <b v="0"/>
    <b v="0"/>
    <s v="theater/plays"/>
    <x v="3"/>
    <s v="plays"/>
    <x v="7"/>
    <x v="4"/>
    <s v="Dec"/>
    <s v="2012"/>
  </r>
  <r>
    <n v="252"/>
    <s v="Perez PLC"/>
    <s v="Operative bandwidth-monitored interface"/>
    <n v="1000"/>
    <n v="6263"/>
    <x v="1"/>
    <n v="626.29999999999995"/>
    <n v="106.15254237288136"/>
    <n v="59"/>
    <s v="US"/>
    <s v="USD"/>
    <d v="2013-10-25T05:00:00"/>
    <n v="1382677200"/>
    <d v="2013-10-30T05:00:00"/>
    <n v="1383109200"/>
    <b v="0"/>
    <b v="0"/>
    <s v="theater/plays"/>
    <x v="3"/>
    <s v="plays"/>
    <x v="4"/>
    <x v="2"/>
    <s v="Oct"/>
    <s v="2013"/>
  </r>
  <r>
    <n v="253"/>
    <s v="Rogers, Jacobs and Jackson"/>
    <s v="Upgradable multi-state instruction set"/>
    <n v="121500"/>
    <n v="108161"/>
    <x v="0"/>
    <n v="89.021399176954731"/>
    <n v="81.019475655430711"/>
    <n v="1335"/>
    <s v="CA"/>
    <s v="CAD"/>
    <d v="2011-04-08T05:00:00"/>
    <n v="1302238800"/>
    <d v="2011-04-20T05:00:00"/>
    <n v="1303275600"/>
    <b v="0"/>
    <b v="0"/>
    <s v="film &amp; video/drama"/>
    <x v="4"/>
    <s v="drama"/>
    <x v="9"/>
    <x v="8"/>
    <s v="Apr"/>
    <s v="2011"/>
  </r>
  <r>
    <n v="254"/>
    <s v="Barry Group"/>
    <s v="De-engineered static Local Area Network"/>
    <n v="4600"/>
    <n v="8505"/>
    <x v="1"/>
    <n v="184.89130434782609"/>
    <n v="96.647727272727266"/>
    <n v="88"/>
    <s v="US"/>
    <s v="USD"/>
    <d v="2017-02-21T06:00:00"/>
    <n v="1487656800"/>
    <d v="2017-02-23T06:00:00"/>
    <n v="1487829600"/>
    <b v="0"/>
    <b v="0"/>
    <s v="publishing/nonfiction"/>
    <x v="5"/>
    <s v="nonfiction"/>
    <x v="10"/>
    <x v="5"/>
    <s v="Feb"/>
    <s v="2017"/>
  </r>
  <r>
    <n v="255"/>
    <s v="Rosales, Branch and Harmon"/>
    <s v="Upgradable grid-enabled superstructure"/>
    <n v="80500"/>
    <n v="96735"/>
    <x v="1"/>
    <n v="120.16770186335404"/>
    <n v="57.003535651149086"/>
    <n v="1697"/>
    <s v="US"/>
    <s v="USD"/>
    <d v="2011-02-16T06:00:00"/>
    <n v="1297836000"/>
    <d v="2011-02-21T06:00:00"/>
    <n v="1298268000"/>
    <b v="0"/>
    <b v="1"/>
    <s v="music/rock"/>
    <x v="1"/>
    <s v="rock"/>
    <x v="10"/>
    <x v="8"/>
    <s v="Feb"/>
    <s v="2011"/>
  </r>
  <r>
    <n v="256"/>
    <s v="Smith-Reid"/>
    <s v="Optimized actuating toolset"/>
    <n v="4100"/>
    <n v="959"/>
    <x v="0"/>
    <n v="23.390243902439025"/>
    <n v="63.93333333333333"/>
    <n v="15"/>
    <s v="GB"/>
    <s v="GBP"/>
    <d v="2016-01-24T06:00:00"/>
    <n v="1453615200"/>
    <d v="2016-03-01T06:00:00"/>
    <n v="1456812000"/>
    <b v="0"/>
    <b v="0"/>
    <s v="music/rock"/>
    <x v="1"/>
    <s v="rock"/>
    <x v="2"/>
    <x v="7"/>
    <s v="Mar"/>
    <s v="2016"/>
  </r>
  <r>
    <n v="257"/>
    <s v="Williams Inc"/>
    <s v="Decentralized exuding strategy"/>
    <n v="5700"/>
    <n v="8322"/>
    <x v="1"/>
    <n v="146"/>
    <n v="90.456521739130437"/>
    <n v="92"/>
    <s v="US"/>
    <s v="USD"/>
    <d v="2013-03-05T06:00:00"/>
    <n v="1362463200"/>
    <d v="2013-03-19T05:00:00"/>
    <n v="1363669200"/>
    <b v="0"/>
    <b v="0"/>
    <s v="theater/plays"/>
    <x v="3"/>
    <s v="plays"/>
    <x v="6"/>
    <x v="2"/>
    <s v="Mar"/>
    <s v="2013"/>
  </r>
  <r>
    <n v="258"/>
    <s v="Duncan, Mcdonald and Miller"/>
    <s v="Assimilated coherent hardware"/>
    <n v="5000"/>
    <n v="13424"/>
    <x v="1"/>
    <n v="268.48"/>
    <n v="72.172043010752688"/>
    <n v="186"/>
    <s v="US"/>
    <s v="USD"/>
    <d v="2016-12-08T06:00:00"/>
    <n v="1481176800"/>
    <d v="2016-12-28T06:00:00"/>
    <n v="1482904800"/>
    <b v="0"/>
    <b v="1"/>
    <s v="theater/plays"/>
    <x v="3"/>
    <s v="plays"/>
    <x v="7"/>
    <x v="7"/>
    <s v="Dec"/>
    <s v="2016"/>
  </r>
  <r>
    <n v="259"/>
    <s v="Watkins Ltd"/>
    <s v="Multi-channeled responsive implementation"/>
    <n v="1800"/>
    <n v="10755"/>
    <x v="1"/>
    <n v="597.5"/>
    <n v="77.934782608695656"/>
    <n v="138"/>
    <s v="US"/>
    <s v="USD"/>
    <d v="2012-12-08T06:00:00"/>
    <n v="1354946400"/>
    <d v="2012-12-27T06:00:00"/>
    <n v="1356588000"/>
    <b v="1"/>
    <b v="0"/>
    <s v="photography/photography books"/>
    <x v="7"/>
    <s v="photography books"/>
    <x v="7"/>
    <x v="4"/>
    <s v="Dec"/>
    <s v="2012"/>
  </r>
  <r>
    <n v="260"/>
    <s v="Allen-Jones"/>
    <s v="Centralized modular initiative"/>
    <n v="6300"/>
    <n v="9935"/>
    <x v="1"/>
    <n v="157.69841269841268"/>
    <n v="38.065134099616856"/>
    <n v="261"/>
    <s v="US"/>
    <s v="USD"/>
    <d v="2012-09-28T05:00:00"/>
    <n v="1348808400"/>
    <d v="2012-10-10T05:00:00"/>
    <n v="1349845200"/>
    <b v="0"/>
    <b v="0"/>
    <s v="music/rock"/>
    <x v="1"/>
    <s v="rock"/>
    <x v="3"/>
    <x v="4"/>
    <s v="Oct"/>
    <s v="2012"/>
  </r>
  <r>
    <n v="261"/>
    <s v="Mason-Smith"/>
    <s v="Reverse-engineered cohesive migration"/>
    <n v="84300"/>
    <n v="26303"/>
    <x v="0"/>
    <n v="31.201660735468568"/>
    <n v="57.936123348017624"/>
    <n v="454"/>
    <s v="US"/>
    <s v="USD"/>
    <d v="2010-08-25T05:00:00"/>
    <n v="1282712400"/>
    <d v="2010-08-29T05:00:00"/>
    <n v="1283058000"/>
    <b v="0"/>
    <b v="1"/>
    <s v="music/rock"/>
    <x v="1"/>
    <s v="rock"/>
    <x v="1"/>
    <x v="6"/>
    <s v="Aug"/>
    <s v="2010"/>
  </r>
  <r>
    <n v="262"/>
    <s v="Lloyd, Kennedy and Davis"/>
    <s v="Compatible multimedia hub"/>
    <n v="1700"/>
    <n v="5328"/>
    <x v="1"/>
    <n v="313.41176470588238"/>
    <n v="49.794392523364486"/>
    <n v="107"/>
    <s v="US"/>
    <s v="USD"/>
    <d v="2011-04-05T05:00:00"/>
    <n v="1301979600"/>
    <d v="2011-05-01T05:00:00"/>
    <n v="1304226000"/>
    <b v="0"/>
    <b v="1"/>
    <s v="music/indie rock"/>
    <x v="1"/>
    <s v="indie rock"/>
    <x v="9"/>
    <x v="8"/>
    <s v="May"/>
    <s v="2011"/>
  </r>
  <r>
    <n v="263"/>
    <s v="Walker Ltd"/>
    <s v="Organic eco-centric success"/>
    <n v="2900"/>
    <n v="10756"/>
    <x v="1"/>
    <n v="370.89655172413791"/>
    <n v="54.050251256281406"/>
    <n v="199"/>
    <s v="US"/>
    <s v="USD"/>
    <d v="2010-01-09T06:00:00"/>
    <n v="1263016800"/>
    <d v="2010-01-09T06:00:00"/>
    <n v="1263016800"/>
    <b v="0"/>
    <b v="0"/>
    <s v="photography/photography books"/>
    <x v="7"/>
    <s v="photography books"/>
    <x v="2"/>
    <x v="6"/>
    <s v="Jan"/>
    <s v="2010"/>
  </r>
  <r>
    <n v="264"/>
    <s v="Gordon PLC"/>
    <s v="Virtual reciprocal policy"/>
    <n v="45600"/>
    <n v="165375"/>
    <x v="1"/>
    <n v="362.66447368421052"/>
    <n v="30.002721335268504"/>
    <n v="5512"/>
    <s v="US"/>
    <s v="USD"/>
    <d v="2013-02-12T06:00:00"/>
    <n v="1360648800"/>
    <d v="2013-02-28T06:00:00"/>
    <n v="1362031200"/>
    <b v="0"/>
    <b v="0"/>
    <s v="theater/plays"/>
    <x v="3"/>
    <s v="plays"/>
    <x v="10"/>
    <x v="2"/>
    <s v="Feb"/>
    <s v="2013"/>
  </r>
  <r>
    <n v="265"/>
    <s v="Lee and Sons"/>
    <s v="Persevering interactive emulation"/>
    <n v="4900"/>
    <n v="6031"/>
    <x v="1"/>
    <n v="123.08163265306122"/>
    <n v="70.127906976744185"/>
    <n v="86"/>
    <s v="US"/>
    <s v="USD"/>
    <d v="2016-01-03T06:00:00"/>
    <n v="1451800800"/>
    <d v="2016-02-16T06:00:00"/>
    <n v="1455602400"/>
    <b v="0"/>
    <b v="0"/>
    <s v="theater/plays"/>
    <x v="3"/>
    <s v="plays"/>
    <x v="2"/>
    <x v="7"/>
    <s v="Feb"/>
    <s v="2016"/>
  </r>
  <r>
    <n v="266"/>
    <s v="Cole LLC"/>
    <s v="Proactive responsive emulation"/>
    <n v="111900"/>
    <n v="85902"/>
    <x v="0"/>
    <n v="76.766756032171585"/>
    <n v="26.996228786926462"/>
    <n v="3182"/>
    <s v="IT"/>
    <s v="EUR"/>
    <d v="2014-11-07T06:00:00"/>
    <n v="1415340000"/>
    <d v="2014-12-10T06:00:00"/>
    <n v="1418191200"/>
    <b v="0"/>
    <b v="1"/>
    <s v="music/jazz"/>
    <x v="1"/>
    <s v="jazz"/>
    <x v="0"/>
    <x v="1"/>
    <s v="Dec"/>
    <s v="2014"/>
  </r>
  <r>
    <n v="267"/>
    <s v="Acosta PLC"/>
    <s v="Extended eco-centric function"/>
    <n v="61600"/>
    <n v="143910"/>
    <x v="1"/>
    <n v="233.62012987012989"/>
    <n v="51.990606936416185"/>
    <n v="2768"/>
    <s v="AU"/>
    <s v="AUD"/>
    <d v="2012-10-24T05:00:00"/>
    <n v="1351054800"/>
    <d v="2012-11-09T06:00:00"/>
    <n v="1352440800"/>
    <b v="0"/>
    <b v="0"/>
    <s v="theater/plays"/>
    <x v="3"/>
    <s v="plays"/>
    <x v="4"/>
    <x v="4"/>
    <s v="Nov"/>
    <s v="2012"/>
  </r>
  <r>
    <n v="268"/>
    <s v="Brown-Mckee"/>
    <s v="Networked optimal productivity"/>
    <n v="1500"/>
    <n v="2708"/>
    <x v="1"/>
    <n v="180.53333333333333"/>
    <n v="56.416666666666664"/>
    <n v="48"/>
    <s v="US"/>
    <s v="USD"/>
    <d v="2012-10-04T05:00:00"/>
    <n v="1349326800"/>
    <d v="2012-11-19T06:00:00"/>
    <n v="1353304800"/>
    <b v="0"/>
    <b v="0"/>
    <s v="film &amp; video/documentary"/>
    <x v="4"/>
    <s v="documentary"/>
    <x v="4"/>
    <x v="4"/>
    <s v="Nov"/>
    <s v="2012"/>
  </r>
  <r>
    <n v="269"/>
    <s v="Miles and Sons"/>
    <s v="Persistent attitude-oriented approach"/>
    <n v="3500"/>
    <n v="8842"/>
    <x v="1"/>
    <n v="252.62857142857143"/>
    <n v="101.63218390804597"/>
    <n v="87"/>
    <s v="US"/>
    <s v="USD"/>
    <d v="2019-01-31T06:00:00"/>
    <n v="1548914400"/>
    <d v="2019-02-21T06:00:00"/>
    <n v="1550728800"/>
    <b v="0"/>
    <b v="0"/>
    <s v="film &amp; video/television"/>
    <x v="4"/>
    <s v="television"/>
    <x v="2"/>
    <x v="3"/>
    <s v="Feb"/>
    <s v="2019"/>
  </r>
  <r>
    <n v="270"/>
    <s v="Sawyer, Horton and Williams"/>
    <s v="Triple-buffered 4thgeneration toolset"/>
    <n v="173900"/>
    <n v="47260"/>
    <x v="3"/>
    <n v="27.176538240368025"/>
    <n v="25.005291005291006"/>
    <n v="1890"/>
    <s v="US"/>
    <s v="USD"/>
    <d v="2010-12-02T06:00:00"/>
    <n v="1291269600"/>
    <d v="2010-12-04T06:00:00"/>
    <n v="1291442400"/>
    <b v="0"/>
    <b v="0"/>
    <s v="games/video games"/>
    <x v="6"/>
    <s v="video games"/>
    <x v="7"/>
    <x v="6"/>
    <s v="Dec"/>
    <s v="2010"/>
  </r>
  <r>
    <n v="271"/>
    <s v="Foley-Cox"/>
    <s v="Progressive zero administration leverage"/>
    <n v="153700"/>
    <n v="1953"/>
    <x v="2"/>
    <n v="1.2706571242680547"/>
    <n v="32.016393442622949"/>
    <n v="61"/>
    <s v="US"/>
    <s v="USD"/>
    <d v="2015-12-07T06:00:00"/>
    <n v="1449468000"/>
    <d v="2016-01-07T06:00:00"/>
    <n v="1452146400"/>
    <b v="0"/>
    <b v="0"/>
    <s v="photography/photography books"/>
    <x v="7"/>
    <s v="photography books"/>
    <x v="7"/>
    <x v="0"/>
    <s v="Jan"/>
    <s v="2016"/>
  </r>
  <r>
    <n v="272"/>
    <s v="Horton, Morrison and Clark"/>
    <s v="Networked radical neural-net"/>
    <n v="51100"/>
    <n v="155349"/>
    <x v="1"/>
    <n v="304.0097847358121"/>
    <n v="82.021647307286173"/>
    <n v="1894"/>
    <s v="US"/>
    <s v="USD"/>
    <d v="2019-07-10T05:00:00"/>
    <n v="1562734800"/>
    <d v="2019-08-04T05:00:00"/>
    <n v="1564894800"/>
    <b v="0"/>
    <b v="1"/>
    <s v="theater/plays"/>
    <x v="3"/>
    <s v="plays"/>
    <x v="8"/>
    <x v="3"/>
    <s v="Aug"/>
    <s v="2019"/>
  </r>
  <r>
    <n v="273"/>
    <s v="Thomas and Sons"/>
    <s v="Re-engineered heuristic forecast"/>
    <n v="7800"/>
    <n v="10704"/>
    <x v="1"/>
    <n v="137.23076923076923"/>
    <n v="37.957446808510639"/>
    <n v="282"/>
    <s v="CA"/>
    <s v="CAD"/>
    <d v="2017-09-17T05:00:00"/>
    <n v="1505624400"/>
    <d v="2017-09-20T05:00:00"/>
    <n v="1505883600"/>
    <b v="0"/>
    <b v="0"/>
    <s v="theater/plays"/>
    <x v="3"/>
    <s v="plays"/>
    <x v="3"/>
    <x v="5"/>
    <s v="Sep"/>
    <s v="2017"/>
  </r>
  <r>
    <n v="274"/>
    <s v="Morgan-Jenkins"/>
    <s v="Fully-configurable background algorithm"/>
    <n v="2400"/>
    <n v="773"/>
    <x v="0"/>
    <n v="32.208333333333336"/>
    <n v="51.533333333333331"/>
    <n v="15"/>
    <s v="US"/>
    <s v="USD"/>
    <d v="2017-11-06T06:00:00"/>
    <n v="1509948000"/>
    <d v="2017-11-11T06:00:00"/>
    <n v="1510380000"/>
    <b v="0"/>
    <b v="0"/>
    <s v="theater/plays"/>
    <x v="3"/>
    <s v="plays"/>
    <x v="0"/>
    <x v="5"/>
    <s v="Nov"/>
    <s v="2017"/>
  </r>
  <r>
    <n v="275"/>
    <s v="Ward, Sanchez and Kemp"/>
    <s v="Stand-alone discrete Graphical User Interface"/>
    <n v="3900"/>
    <n v="9419"/>
    <x v="1"/>
    <n v="241.51282051282053"/>
    <n v="81.198275862068968"/>
    <n v="116"/>
    <s v="US"/>
    <s v="USD"/>
    <d v="2019-04-06T05:00:00"/>
    <n v="1554526800"/>
    <d v="2019-04-14T05:00:00"/>
    <n v="1555218000"/>
    <b v="0"/>
    <b v="0"/>
    <s v="publishing/translations"/>
    <x v="5"/>
    <s v="translations"/>
    <x v="9"/>
    <x v="3"/>
    <s v="Apr"/>
    <s v="2019"/>
  </r>
  <r>
    <n v="276"/>
    <s v="Fields Ltd"/>
    <s v="Front-line foreground project"/>
    <n v="5500"/>
    <n v="5324"/>
    <x v="0"/>
    <n v="96.8"/>
    <n v="40.030075187969928"/>
    <n v="133"/>
    <s v="US"/>
    <s v="USD"/>
    <d v="2012-04-19T05:00:00"/>
    <n v="1334811600"/>
    <d v="2012-04-24T05:00:00"/>
    <n v="1335243600"/>
    <b v="0"/>
    <b v="1"/>
    <s v="games/video games"/>
    <x v="6"/>
    <s v="video games"/>
    <x v="9"/>
    <x v="4"/>
    <s v="Apr"/>
    <s v="2012"/>
  </r>
  <r>
    <n v="277"/>
    <s v="Ramos-Mitchell"/>
    <s v="Persevering system-worthy info-mediaries"/>
    <n v="700"/>
    <n v="7465"/>
    <x v="1"/>
    <n v="1066.4285714285716"/>
    <n v="89.939759036144579"/>
    <n v="83"/>
    <s v="US"/>
    <s v="USD"/>
    <d v="2010-07-19T05:00:00"/>
    <n v="1279515600"/>
    <d v="2010-07-21T05:00:00"/>
    <n v="1279688400"/>
    <b v="0"/>
    <b v="0"/>
    <s v="theater/plays"/>
    <x v="3"/>
    <s v="plays"/>
    <x v="8"/>
    <x v="6"/>
    <s v="Jul"/>
    <s v="2010"/>
  </r>
  <r>
    <n v="278"/>
    <s v="Higgins, Davis and Salazar"/>
    <s v="Distributed multi-tasking strategy"/>
    <n v="2700"/>
    <n v="8799"/>
    <x v="1"/>
    <n v="325.88888888888891"/>
    <n v="96.692307692307693"/>
    <n v="91"/>
    <s v="US"/>
    <s v="USD"/>
    <d v="2012-11-26T06:00:00"/>
    <n v="1353909600"/>
    <d v="2012-12-21T06:00:00"/>
    <n v="1356069600"/>
    <b v="0"/>
    <b v="0"/>
    <s v="technology/web"/>
    <x v="2"/>
    <s v="web"/>
    <x v="0"/>
    <x v="4"/>
    <s v="Dec"/>
    <s v="2012"/>
  </r>
  <r>
    <n v="279"/>
    <s v="Smith-Jenkins"/>
    <s v="Vision-oriented methodical application"/>
    <n v="8000"/>
    <n v="13656"/>
    <x v="1"/>
    <n v="170.70000000000002"/>
    <n v="25.010989010989011"/>
    <n v="546"/>
    <s v="US"/>
    <s v="USD"/>
    <d v="2018-09-03T05:00:00"/>
    <n v="1535950800"/>
    <d v="2018-09-06T05:00:00"/>
    <n v="1536210000"/>
    <b v="0"/>
    <b v="0"/>
    <s v="theater/plays"/>
    <x v="3"/>
    <s v="plays"/>
    <x v="3"/>
    <x v="9"/>
    <s v="Sep"/>
    <s v="2018"/>
  </r>
  <r>
    <n v="280"/>
    <s v="Braun PLC"/>
    <s v="Function-based high-level infrastructure"/>
    <n v="2500"/>
    <n v="14536"/>
    <x v="1"/>
    <n v="581.44000000000005"/>
    <n v="36.987277353689571"/>
    <n v="393"/>
    <s v="US"/>
    <s v="USD"/>
    <d v="2017-11-21T06:00:00"/>
    <n v="1511244000"/>
    <d v="2017-11-27T06:00:00"/>
    <n v="1511762400"/>
    <b v="0"/>
    <b v="0"/>
    <s v="film &amp; video/animation"/>
    <x v="4"/>
    <s v="animation"/>
    <x v="0"/>
    <x v="5"/>
    <s v="Nov"/>
    <s v="2017"/>
  </r>
  <r>
    <n v="281"/>
    <s v="Drake PLC"/>
    <s v="Profound object-oriented paradigm"/>
    <n v="164500"/>
    <n v="150552"/>
    <x v="0"/>
    <n v="91.520972644376897"/>
    <n v="73.012609117361791"/>
    <n v="2062"/>
    <s v="US"/>
    <s v="USD"/>
    <d v="2012-03-11T06:00:00"/>
    <n v="1331445600"/>
    <d v="2012-04-01T05:00:00"/>
    <n v="1333256400"/>
    <b v="0"/>
    <b v="1"/>
    <s v="theater/plays"/>
    <x v="3"/>
    <s v="plays"/>
    <x v="6"/>
    <x v="4"/>
    <s v="Apr"/>
    <s v="2012"/>
  </r>
  <r>
    <n v="282"/>
    <s v="Ross, Kelly and Brown"/>
    <s v="Virtual contextually-based circuit"/>
    <n v="8400"/>
    <n v="9076"/>
    <x v="1"/>
    <n v="108.04761904761904"/>
    <n v="68.240601503759393"/>
    <n v="133"/>
    <s v="US"/>
    <s v="USD"/>
    <d v="2016-11-27T06:00:00"/>
    <n v="1480226400"/>
    <d v="2016-12-03T06:00:00"/>
    <n v="1480744800"/>
    <b v="0"/>
    <b v="1"/>
    <s v="film &amp; video/television"/>
    <x v="4"/>
    <s v="television"/>
    <x v="0"/>
    <x v="7"/>
    <s v="Dec"/>
    <s v="2016"/>
  </r>
  <r>
    <n v="283"/>
    <s v="Lucas-Mullins"/>
    <s v="Business-focused dynamic instruction set"/>
    <n v="8100"/>
    <n v="1517"/>
    <x v="0"/>
    <n v="18.728395061728396"/>
    <n v="52.310344827586206"/>
    <n v="29"/>
    <s v="DK"/>
    <s v="DKK"/>
    <d v="2016-05-30T05:00:00"/>
    <n v="1464584400"/>
    <d v="2016-06-04T05:00:00"/>
    <n v="1465016400"/>
    <b v="0"/>
    <b v="0"/>
    <s v="music/rock"/>
    <x v="1"/>
    <s v="rock"/>
    <x v="11"/>
    <x v="7"/>
    <s v="Jun"/>
    <s v="2016"/>
  </r>
  <r>
    <n v="284"/>
    <s v="Tran LLC"/>
    <s v="Ameliorated fresh-thinking protocol"/>
    <n v="9800"/>
    <n v="8153"/>
    <x v="0"/>
    <n v="83.193877551020407"/>
    <n v="61.765151515151516"/>
    <n v="132"/>
    <s v="US"/>
    <s v="USD"/>
    <d v="2012-05-01T05:00:00"/>
    <n v="1335848400"/>
    <d v="2012-05-06T05:00:00"/>
    <n v="1336280400"/>
    <b v="0"/>
    <b v="0"/>
    <s v="technology/web"/>
    <x v="2"/>
    <s v="web"/>
    <x v="11"/>
    <x v="4"/>
    <s v="May"/>
    <s v="2012"/>
  </r>
  <r>
    <n v="285"/>
    <s v="Dawson, Brady and Gilbert"/>
    <s v="Front-line optimizing emulation"/>
    <n v="900"/>
    <n v="6357"/>
    <x v="1"/>
    <n v="706.33333333333337"/>
    <n v="25.027559055118111"/>
    <n v="254"/>
    <s v="US"/>
    <s v="USD"/>
    <d v="2016-09-10T05:00:00"/>
    <n v="1473483600"/>
    <d v="2016-10-18T05:00:00"/>
    <n v="1476766800"/>
    <b v="0"/>
    <b v="0"/>
    <s v="theater/plays"/>
    <x v="3"/>
    <s v="plays"/>
    <x v="3"/>
    <x v="7"/>
    <s v="Oct"/>
    <s v="2016"/>
  </r>
  <r>
    <n v="286"/>
    <s v="Obrien-Aguirre"/>
    <s v="Devolved uniform complexity"/>
    <n v="112100"/>
    <n v="19557"/>
    <x v="3"/>
    <n v="17.446030330062445"/>
    <n v="106.28804347826087"/>
    <n v="184"/>
    <s v="US"/>
    <s v="USD"/>
    <d v="2016-11-23T06:00:00"/>
    <n v="1479880800"/>
    <d v="2016-11-30T06:00:00"/>
    <n v="1480485600"/>
    <b v="0"/>
    <b v="0"/>
    <s v="theater/plays"/>
    <x v="3"/>
    <s v="plays"/>
    <x v="0"/>
    <x v="7"/>
    <s v="Nov"/>
    <s v="2016"/>
  </r>
  <r>
    <n v="287"/>
    <s v="Ferguson PLC"/>
    <s v="Public-key intangible superstructure"/>
    <n v="6300"/>
    <n v="13213"/>
    <x v="1"/>
    <n v="209.73015873015873"/>
    <n v="75.07386363636364"/>
    <n v="176"/>
    <s v="US"/>
    <s v="USD"/>
    <d v="2015-04-28T05:00:00"/>
    <n v="1430197200"/>
    <d v="2015-04-28T05:00:00"/>
    <n v="1430197200"/>
    <b v="0"/>
    <b v="0"/>
    <s v="music/electric music"/>
    <x v="1"/>
    <s v="electric music"/>
    <x v="9"/>
    <x v="0"/>
    <s v="Apr"/>
    <s v="2015"/>
  </r>
  <r>
    <n v="288"/>
    <s v="Garcia Ltd"/>
    <s v="Secured global success"/>
    <n v="5600"/>
    <n v="5476"/>
    <x v="0"/>
    <n v="97.785714285714292"/>
    <n v="39.970802919708028"/>
    <n v="137"/>
    <s v="DK"/>
    <s v="DKK"/>
    <d v="2012-03-14T05:00:00"/>
    <n v="1331701200"/>
    <d v="2012-03-15T05:00:00"/>
    <n v="1331787600"/>
    <b v="0"/>
    <b v="1"/>
    <s v="music/metal"/>
    <x v="1"/>
    <s v="metal"/>
    <x v="6"/>
    <x v="4"/>
    <s v="Mar"/>
    <s v="2012"/>
  </r>
  <r>
    <n v="289"/>
    <s v="Smith, Love and Smith"/>
    <s v="Grass-roots mission-critical capability"/>
    <n v="800"/>
    <n v="13474"/>
    <x v="1"/>
    <n v="1684.25"/>
    <n v="39.982195845697326"/>
    <n v="337"/>
    <s v="CA"/>
    <s v="CAD"/>
    <d v="2015-08-03T05:00:00"/>
    <n v="1438578000"/>
    <d v="2015-08-06T05:00:00"/>
    <n v="1438837200"/>
    <b v="0"/>
    <b v="0"/>
    <s v="theater/plays"/>
    <x v="3"/>
    <s v="plays"/>
    <x v="1"/>
    <x v="0"/>
    <s v="Aug"/>
    <s v="2015"/>
  </r>
  <r>
    <n v="290"/>
    <s v="Wilson, Hall and Osborne"/>
    <s v="Advanced global data-warehouse"/>
    <n v="168600"/>
    <n v="91722"/>
    <x v="0"/>
    <n v="54.402135231316727"/>
    <n v="101.01541850220265"/>
    <n v="908"/>
    <s v="US"/>
    <s v="USD"/>
    <d v="2013-05-10T05:00:00"/>
    <n v="1368162000"/>
    <d v="2013-06-11T05:00:00"/>
    <n v="1370926800"/>
    <b v="0"/>
    <b v="1"/>
    <s v="film &amp; video/documentary"/>
    <x v="4"/>
    <s v="documentary"/>
    <x v="11"/>
    <x v="2"/>
    <s v="Jun"/>
    <s v="2013"/>
  </r>
  <r>
    <n v="291"/>
    <s v="Bell, Grimes and Kerr"/>
    <s v="Self-enabling uniform complexity"/>
    <n v="1800"/>
    <n v="8219"/>
    <x v="1"/>
    <n v="456.61111111111109"/>
    <n v="76.813084112149539"/>
    <n v="107"/>
    <s v="US"/>
    <s v="USD"/>
    <d v="2011-10-15T05:00:00"/>
    <n v="1318654800"/>
    <d v="2011-10-19T05:00:00"/>
    <n v="1319000400"/>
    <b v="1"/>
    <b v="0"/>
    <s v="technology/web"/>
    <x v="2"/>
    <s v="web"/>
    <x v="4"/>
    <x v="8"/>
    <s v="Oct"/>
    <s v="2011"/>
  </r>
  <r>
    <n v="292"/>
    <s v="Ho-Harris"/>
    <s v="Versatile cohesive encoding"/>
    <n v="7300"/>
    <n v="717"/>
    <x v="0"/>
    <n v="9.8219178082191778"/>
    <n v="71.7"/>
    <n v="10"/>
    <s v="US"/>
    <s v="USD"/>
    <d v="2012-03-16T05:00:00"/>
    <n v="1331874000"/>
    <d v="2012-04-03T05:00:00"/>
    <n v="1333429200"/>
    <b v="0"/>
    <b v="0"/>
    <s v="food/food trucks"/>
    <x v="0"/>
    <s v="food trucks"/>
    <x v="6"/>
    <x v="4"/>
    <s v="Apr"/>
    <s v="2012"/>
  </r>
  <r>
    <n v="293"/>
    <s v="Ross Group"/>
    <s v="Organized executive solution"/>
    <n v="6500"/>
    <n v="1065"/>
    <x v="3"/>
    <n v="16.384615384615383"/>
    <n v="33.28125"/>
    <n v="32"/>
    <s v="IT"/>
    <s v="EUR"/>
    <d v="2010-10-05T05:00:00"/>
    <n v="1286254800"/>
    <d v="2010-10-14T05:00:00"/>
    <n v="1287032400"/>
    <b v="0"/>
    <b v="0"/>
    <s v="theater/plays"/>
    <x v="3"/>
    <s v="plays"/>
    <x v="4"/>
    <x v="6"/>
    <s v="Oct"/>
    <s v="2010"/>
  </r>
  <r>
    <n v="294"/>
    <s v="Turner-Davis"/>
    <s v="Automated local emulation"/>
    <n v="600"/>
    <n v="8038"/>
    <x v="1"/>
    <n v="1339.6666666666667"/>
    <n v="43.923497267759565"/>
    <n v="183"/>
    <s v="US"/>
    <s v="USD"/>
    <d v="2018-10-26T05:00:00"/>
    <n v="1540530000"/>
    <d v="2018-11-07T06:00:00"/>
    <n v="1541570400"/>
    <b v="0"/>
    <b v="0"/>
    <s v="theater/plays"/>
    <x v="3"/>
    <s v="plays"/>
    <x v="4"/>
    <x v="9"/>
    <s v="Nov"/>
    <s v="2018"/>
  </r>
  <r>
    <n v="295"/>
    <s v="Smith, Jackson and Herrera"/>
    <s v="Enterprise-wide intermediate middleware"/>
    <n v="192900"/>
    <n v="68769"/>
    <x v="0"/>
    <n v="35.650077760497666"/>
    <n v="36.004712041884815"/>
    <n v="1910"/>
    <s v="CH"/>
    <s v="CHF"/>
    <d v="2013-10-15T05:00:00"/>
    <n v="1381813200"/>
    <d v="2013-11-09T06:00:00"/>
    <n v="1383976800"/>
    <b v="0"/>
    <b v="0"/>
    <s v="theater/plays"/>
    <x v="3"/>
    <s v="plays"/>
    <x v="4"/>
    <x v="2"/>
    <s v="Nov"/>
    <s v="2013"/>
  </r>
  <r>
    <n v="296"/>
    <s v="Smith-Hess"/>
    <s v="Grass-roots real-time Local Area Network"/>
    <n v="6100"/>
    <n v="3352"/>
    <x v="0"/>
    <n v="54.950819672131146"/>
    <n v="88.21052631578948"/>
    <n v="38"/>
    <s v="AU"/>
    <s v="AUD"/>
    <d v="2019-01-28T06:00:00"/>
    <n v="1548655200"/>
    <d v="2019-02-19T06:00:00"/>
    <n v="1550556000"/>
    <b v="0"/>
    <b v="0"/>
    <s v="theater/plays"/>
    <x v="3"/>
    <s v="plays"/>
    <x v="2"/>
    <x v="3"/>
    <s v="Feb"/>
    <s v="2019"/>
  </r>
  <r>
    <n v="297"/>
    <s v="Brown, Herring and Bass"/>
    <s v="Organized client-driven capacity"/>
    <n v="7200"/>
    <n v="6785"/>
    <x v="0"/>
    <n v="94.236111111111114"/>
    <n v="65.240384615384613"/>
    <n v="104"/>
    <s v="AU"/>
    <s v="AUD"/>
    <d v="2014-01-14T06:00:00"/>
    <n v="1389679200"/>
    <d v="2014-01-23T06:00:00"/>
    <n v="1390456800"/>
    <b v="0"/>
    <b v="1"/>
    <s v="theater/plays"/>
    <x v="3"/>
    <s v="plays"/>
    <x v="2"/>
    <x v="1"/>
    <s v="Jan"/>
    <s v="2014"/>
  </r>
  <r>
    <n v="298"/>
    <s v="Chase, Garcia and Johnson"/>
    <s v="Adaptive intangible database"/>
    <n v="3500"/>
    <n v="5037"/>
    <x v="1"/>
    <n v="143.91428571428571"/>
    <n v="69.958333333333329"/>
    <n v="72"/>
    <s v="US"/>
    <s v="USD"/>
    <d v="2016-02-26T06:00:00"/>
    <n v="1456466400"/>
    <d v="2016-03-15T05:00:00"/>
    <n v="1458018000"/>
    <b v="0"/>
    <b v="1"/>
    <s v="music/rock"/>
    <x v="1"/>
    <s v="rock"/>
    <x v="10"/>
    <x v="7"/>
    <s v="Mar"/>
    <s v="2016"/>
  </r>
  <r>
    <n v="299"/>
    <s v="Ramsey and Sons"/>
    <s v="Grass-roots contextually-based algorithm"/>
    <n v="3800"/>
    <n v="1954"/>
    <x v="0"/>
    <n v="51.421052631578945"/>
    <n v="39.877551020408163"/>
    <n v="49"/>
    <s v="US"/>
    <s v="USD"/>
    <d v="2016-03-03T06:00:00"/>
    <n v="1456984800"/>
    <d v="2016-04-28T05:00:00"/>
    <n v="1461819600"/>
    <b v="0"/>
    <b v="0"/>
    <s v="food/food trucks"/>
    <x v="0"/>
    <s v="food trucks"/>
    <x v="6"/>
    <x v="7"/>
    <s v="Apr"/>
    <s v="2016"/>
  </r>
  <r>
    <n v="300"/>
    <s v="Cooke PLC"/>
    <s v="Focused executive core"/>
    <n v="100"/>
    <n v="5"/>
    <x v="0"/>
    <n v="5"/>
    <n v="5"/>
    <n v="1"/>
    <s v="DK"/>
    <s v="DKK"/>
    <d v="2017-08-30T05:00:00"/>
    <n v="1504069200"/>
    <d v="2017-08-31T05:00:00"/>
    <n v="1504155600"/>
    <b v="0"/>
    <b v="1"/>
    <s v="publishing/nonfiction"/>
    <x v="5"/>
    <s v="nonfiction"/>
    <x v="1"/>
    <x v="5"/>
    <s v="Aug"/>
    <s v="2017"/>
  </r>
  <r>
    <n v="301"/>
    <s v="Wong-Walker"/>
    <s v="Multi-channeled disintermediate policy"/>
    <n v="900"/>
    <n v="12102"/>
    <x v="1"/>
    <n v="1344.6666666666667"/>
    <n v="41.023728813559323"/>
    <n v="295"/>
    <s v="US"/>
    <s v="USD"/>
    <d v="2015-02-26T06:00:00"/>
    <n v="1424930400"/>
    <d v="2015-03-15T05:00:00"/>
    <n v="1426395600"/>
    <b v="0"/>
    <b v="0"/>
    <s v="film &amp; video/documentary"/>
    <x v="4"/>
    <s v="documentary"/>
    <x v="10"/>
    <x v="0"/>
    <s v="Mar"/>
    <s v="2015"/>
  </r>
  <r>
    <n v="302"/>
    <s v="Ferguson, Collins and Mata"/>
    <s v="Customizable bi-directional hardware"/>
    <n v="76100"/>
    <n v="24234"/>
    <x v="0"/>
    <n v="31.844940867279899"/>
    <n v="98.914285714285711"/>
    <n v="245"/>
    <s v="US"/>
    <s v="USD"/>
    <d v="2018-09-02T05:00:00"/>
    <n v="1535864400"/>
    <d v="2018-09-16T05:00:00"/>
    <n v="1537074000"/>
    <b v="0"/>
    <b v="0"/>
    <s v="theater/plays"/>
    <x v="3"/>
    <s v="plays"/>
    <x v="3"/>
    <x v="9"/>
    <s v="Sep"/>
    <s v="2018"/>
  </r>
  <r>
    <n v="303"/>
    <s v="Guerrero, Flores and Jenkins"/>
    <s v="Networked optimal architecture"/>
    <n v="3400"/>
    <n v="2809"/>
    <x v="0"/>
    <n v="82.617647058823536"/>
    <n v="87.78125"/>
    <n v="32"/>
    <s v="US"/>
    <s v="USD"/>
    <d v="2016-01-07T06:00:00"/>
    <n v="1452146400"/>
    <d v="2016-01-12T06:00:00"/>
    <n v="1452578400"/>
    <b v="0"/>
    <b v="0"/>
    <s v="music/indie rock"/>
    <x v="1"/>
    <s v="indie rock"/>
    <x v="2"/>
    <x v="7"/>
    <s v="Jan"/>
    <s v="2016"/>
  </r>
  <r>
    <n v="304"/>
    <s v="Peterson PLC"/>
    <s v="User-friendly discrete benchmark"/>
    <n v="2100"/>
    <n v="11469"/>
    <x v="1"/>
    <n v="546.14285714285722"/>
    <n v="80.767605633802816"/>
    <n v="142"/>
    <s v="US"/>
    <s v="USD"/>
    <d v="2016-08-07T05:00:00"/>
    <n v="1470546000"/>
    <d v="2016-09-17T05:00:00"/>
    <n v="1474088400"/>
    <b v="0"/>
    <b v="0"/>
    <s v="film &amp; video/documentary"/>
    <x v="4"/>
    <s v="documentary"/>
    <x v="1"/>
    <x v="7"/>
    <s v="Sep"/>
    <s v="2016"/>
  </r>
  <r>
    <n v="305"/>
    <s v="Townsend Ltd"/>
    <s v="Grass-roots actuating policy"/>
    <n v="2800"/>
    <n v="8014"/>
    <x v="1"/>
    <n v="286.21428571428572"/>
    <n v="94.28235294117647"/>
    <n v="85"/>
    <s v="US"/>
    <s v="USD"/>
    <d v="2016-03-19T05:00:00"/>
    <n v="1458363600"/>
    <d v="2016-04-29T05:00:00"/>
    <n v="1461906000"/>
    <b v="0"/>
    <b v="0"/>
    <s v="theater/plays"/>
    <x v="3"/>
    <s v="plays"/>
    <x v="6"/>
    <x v="7"/>
    <s v="Apr"/>
    <s v="2016"/>
  </r>
  <r>
    <n v="306"/>
    <s v="Rush, Reed and Hall"/>
    <s v="Enterprise-wide 3rdgeneration knowledge user"/>
    <n v="6500"/>
    <n v="514"/>
    <x v="0"/>
    <n v="7.9076923076923071"/>
    <n v="73.428571428571431"/>
    <n v="7"/>
    <s v="US"/>
    <s v="USD"/>
    <d v="2017-07-14T05:00:00"/>
    <n v="1500008400"/>
    <d v="2017-07-17T05:00:00"/>
    <n v="1500267600"/>
    <b v="0"/>
    <b v="1"/>
    <s v="theater/plays"/>
    <x v="3"/>
    <s v="plays"/>
    <x v="8"/>
    <x v="5"/>
    <s v="Jul"/>
    <s v="2017"/>
  </r>
  <r>
    <n v="307"/>
    <s v="Salazar-Dodson"/>
    <s v="Face-to-face zero tolerance moderator"/>
    <n v="32900"/>
    <n v="43473"/>
    <x v="1"/>
    <n v="132.13677811550153"/>
    <n v="65.968133535660087"/>
    <n v="659"/>
    <s v="DK"/>
    <s v="DKK"/>
    <d v="2012-06-06T05:00:00"/>
    <n v="1338958800"/>
    <d v="2012-06-26T05:00:00"/>
    <n v="1340686800"/>
    <b v="0"/>
    <b v="1"/>
    <s v="publishing/fiction"/>
    <x v="5"/>
    <s v="fiction"/>
    <x v="5"/>
    <x v="4"/>
    <s v="Jun"/>
    <s v="2012"/>
  </r>
  <r>
    <n v="308"/>
    <s v="Davis Ltd"/>
    <s v="Grass-roots optimizing projection"/>
    <n v="118200"/>
    <n v="87560"/>
    <x v="0"/>
    <n v="74.077834179357026"/>
    <n v="109.04109589041096"/>
    <n v="803"/>
    <s v="US"/>
    <s v="USD"/>
    <d v="2011-04-18T05:00:00"/>
    <n v="1303102800"/>
    <d v="2011-04-19T05:00:00"/>
    <n v="1303189200"/>
    <b v="0"/>
    <b v="0"/>
    <s v="theater/plays"/>
    <x v="3"/>
    <s v="plays"/>
    <x v="9"/>
    <x v="8"/>
    <s v="Apr"/>
    <s v="2011"/>
  </r>
  <r>
    <n v="309"/>
    <s v="Harris-Perry"/>
    <s v="User-centric 6thgeneration attitude"/>
    <n v="4100"/>
    <n v="3087"/>
    <x v="3"/>
    <n v="75.292682926829272"/>
    <n v="41.16"/>
    <n v="75"/>
    <s v="US"/>
    <s v="USD"/>
    <d v="2011-09-21T05:00:00"/>
    <n v="1316581200"/>
    <d v="2011-10-11T05:00:00"/>
    <n v="1318309200"/>
    <b v="0"/>
    <b v="1"/>
    <s v="music/indie rock"/>
    <x v="1"/>
    <s v="indie rock"/>
    <x v="3"/>
    <x v="8"/>
    <s v="Oct"/>
    <s v="2011"/>
  </r>
  <r>
    <n v="310"/>
    <s v="Velazquez, Hunt and Ortiz"/>
    <s v="Switchable zero tolerance website"/>
    <n v="7800"/>
    <n v="1586"/>
    <x v="0"/>
    <n v="20.333333333333332"/>
    <n v="99.125"/>
    <n v="16"/>
    <s v="US"/>
    <s v="USD"/>
    <d v="2010-04-09T05:00:00"/>
    <n v="1270789200"/>
    <d v="2010-04-25T05:00:00"/>
    <n v="1272171600"/>
    <b v="0"/>
    <b v="0"/>
    <s v="games/video games"/>
    <x v="6"/>
    <s v="video games"/>
    <x v="9"/>
    <x v="6"/>
    <s v="Apr"/>
    <s v="2010"/>
  </r>
  <r>
    <n v="311"/>
    <s v="Flores PLC"/>
    <s v="Focused real-time help-desk"/>
    <n v="6300"/>
    <n v="12812"/>
    <x v="1"/>
    <n v="203.36507936507937"/>
    <n v="105.88429752066116"/>
    <n v="121"/>
    <s v="US"/>
    <s v="USD"/>
    <d v="2011-02-16T06:00:00"/>
    <n v="1297836000"/>
    <d v="2011-02-28T06:00:00"/>
    <n v="1298872800"/>
    <b v="0"/>
    <b v="0"/>
    <s v="theater/plays"/>
    <x v="3"/>
    <s v="plays"/>
    <x v="10"/>
    <x v="8"/>
    <s v="Feb"/>
    <s v="2011"/>
  </r>
  <r>
    <n v="312"/>
    <s v="Martinez LLC"/>
    <s v="Robust impactful approach"/>
    <n v="59100"/>
    <n v="183345"/>
    <x v="1"/>
    <n v="310.2284263959391"/>
    <n v="48.996525921966864"/>
    <n v="3742"/>
    <s v="US"/>
    <s v="USD"/>
    <d v="2013-10-25T05:00:00"/>
    <n v="1382677200"/>
    <d v="2013-11-01T05:00:00"/>
    <n v="1383282000"/>
    <b v="0"/>
    <b v="0"/>
    <s v="theater/plays"/>
    <x v="3"/>
    <s v="plays"/>
    <x v="4"/>
    <x v="2"/>
    <s v="Nov"/>
    <s v="2013"/>
  </r>
  <r>
    <n v="313"/>
    <s v="Miller-Irwin"/>
    <s v="Secured maximized policy"/>
    <n v="2200"/>
    <n v="8697"/>
    <x v="1"/>
    <n v="395.31818181818181"/>
    <n v="39"/>
    <n v="223"/>
    <s v="US"/>
    <s v="USD"/>
    <d v="2012-02-27T06:00:00"/>
    <n v="1330322400"/>
    <d v="2012-02-29T06:00:00"/>
    <n v="1330495200"/>
    <b v="0"/>
    <b v="0"/>
    <s v="music/rock"/>
    <x v="1"/>
    <s v="rock"/>
    <x v="10"/>
    <x v="4"/>
    <s v="Feb"/>
    <s v="2012"/>
  </r>
  <r>
    <n v="314"/>
    <s v="Sanchez-Morgan"/>
    <s v="Realigned upward-trending strategy"/>
    <n v="1400"/>
    <n v="4126"/>
    <x v="1"/>
    <n v="294.71428571428572"/>
    <n v="31.022556390977442"/>
    <n v="133"/>
    <s v="US"/>
    <s v="USD"/>
    <d v="2019-03-12T05:00:00"/>
    <n v="1552366800"/>
    <d v="2019-03-17T05:00:00"/>
    <n v="1552798800"/>
    <b v="0"/>
    <b v="1"/>
    <s v="film &amp; video/documentary"/>
    <x v="4"/>
    <s v="documentary"/>
    <x v="6"/>
    <x v="3"/>
    <s v="Mar"/>
    <s v="2019"/>
  </r>
  <r>
    <n v="315"/>
    <s v="Lopez, Adams and Johnson"/>
    <s v="Open-source interactive knowledge user"/>
    <n v="9500"/>
    <n v="3220"/>
    <x v="0"/>
    <n v="33.89473684210526"/>
    <n v="103.87096774193549"/>
    <n v="31"/>
    <s v="US"/>
    <s v="USD"/>
    <d v="2014-05-24T05:00:00"/>
    <n v="1400907600"/>
    <d v="2014-06-22T05:00:00"/>
    <n v="1403413200"/>
    <b v="0"/>
    <b v="0"/>
    <s v="theater/plays"/>
    <x v="3"/>
    <s v="plays"/>
    <x v="11"/>
    <x v="1"/>
    <s v="Jun"/>
    <s v="2014"/>
  </r>
  <r>
    <n v="316"/>
    <s v="Martin-Marshall"/>
    <s v="Configurable demand-driven matrix"/>
    <n v="9600"/>
    <n v="6401"/>
    <x v="0"/>
    <n v="66.677083333333329"/>
    <n v="59.268518518518519"/>
    <n v="108"/>
    <s v="IT"/>
    <s v="EUR"/>
    <d v="2019-11-19T06:00:00"/>
    <n v="1574143200"/>
    <d v="2019-11-20T06:00:00"/>
    <n v="1574229600"/>
    <b v="0"/>
    <b v="1"/>
    <s v="food/food trucks"/>
    <x v="0"/>
    <s v="food trucks"/>
    <x v="0"/>
    <x v="3"/>
    <s v="Nov"/>
    <s v="2019"/>
  </r>
  <r>
    <n v="317"/>
    <s v="Summers PLC"/>
    <s v="Cross-group coherent hierarchy"/>
    <n v="6600"/>
    <n v="1269"/>
    <x v="0"/>
    <n v="19.227272727272727"/>
    <n v="42.3"/>
    <n v="30"/>
    <s v="US"/>
    <s v="USD"/>
    <d v="2017-05-14T05:00:00"/>
    <n v="1494738000"/>
    <d v="2017-05-27T05:00:00"/>
    <n v="1495861200"/>
    <b v="0"/>
    <b v="0"/>
    <s v="theater/plays"/>
    <x v="3"/>
    <s v="plays"/>
    <x v="11"/>
    <x v="5"/>
    <s v="May"/>
    <s v="2017"/>
  </r>
  <r>
    <n v="318"/>
    <s v="Young, Hart and Ryan"/>
    <s v="Decentralized demand-driven open system"/>
    <n v="5700"/>
    <n v="903"/>
    <x v="0"/>
    <n v="15.842105263157894"/>
    <n v="53.117647058823529"/>
    <n v="17"/>
    <s v="US"/>
    <s v="USD"/>
    <d v="2014-02-14T06:00:00"/>
    <n v="1392357600"/>
    <d v="2014-02-16T06:00:00"/>
    <n v="1392530400"/>
    <b v="0"/>
    <b v="0"/>
    <s v="music/rock"/>
    <x v="1"/>
    <s v="rock"/>
    <x v="10"/>
    <x v="1"/>
    <s v="Feb"/>
    <s v="2014"/>
  </r>
  <r>
    <n v="319"/>
    <s v="Mills Group"/>
    <s v="Advanced empowering matrix"/>
    <n v="8400"/>
    <n v="3251"/>
    <x v="3"/>
    <n v="38.702380952380956"/>
    <n v="50.796875"/>
    <n v="64"/>
    <s v="US"/>
    <s v="USD"/>
    <d v="2010-08-12T05:00:00"/>
    <n v="1281589200"/>
    <d v="2010-09-05T05:00:00"/>
    <n v="1283662800"/>
    <b v="0"/>
    <b v="0"/>
    <s v="technology/web"/>
    <x v="2"/>
    <s v="web"/>
    <x v="1"/>
    <x v="6"/>
    <s v="Sep"/>
    <s v="2010"/>
  </r>
  <r>
    <n v="320"/>
    <s v="Sandoval-Powell"/>
    <s v="Phased holistic implementation"/>
    <n v="84400"/>
    <n v="8092"/>
    <x v="0"/>
    <n v="9.5876777251184837"/>
    <n v="101.15"/>
    <n v="80"/>
    <s v="US"/>
    <s v="USD"/>
    <d v="2011-05-10T05:00:00"/>
    <n v="1305003600"/>
    <d v="2011-05-19T05:00:00"/>
    <n v="1305781200"/>
    <b v="0"/>
    <b v="0"/>
    <s v="publishing/fiction"/>
    <x v="5"/>
    <s v="fiction"/>
    <x v="11"/>
    <x v="8"/>
    <s v="May"/>
    <s v="2011"/>
  </r>
  <r>
    <n v="321"/>
    <s v="Mills, Frazier and Perez"/>
    <s v="Proactive attitude-oriented knowledge user"/>
    <n v="170400"/>
    <n v="160422"/>
    <x v="0"/>
    <n v="94.144366197183089"/>
    <n v="65.000810372771468"/>
    <n v="2468"/>
    <s v="US"/>
    <s v="USD"/>
    <d v="2011-04-01T05:00:00"/>
    <n v="1301634000"/>
    <d v="2011-04-09T05:00:00"/>
    <n v="1302325200"/>
    <b v="0"/>
    <b v="0"/>
    <s v="film &amp; video/shorts"/>
    <x v="4"/>
    <s v="shorts"/>
    <x v="9"/>
    <x v="8"/>
    <s v="Apr"/>
    <s v="2011"/>
  </r>
  <r>
    <n v="322"/>
    <s v="Hebert Group"/>
    <s v="Visionary asymmetric Graphical User Interface"/>
    <n v="117900"/>
    <n v="196377"/>
    <x v="1"/>
    <n v="166.56234096692114"/>
    <n v="37.998645510835914"/>
    <n v="5168"/>
    <s v="US"/>
    <s v="USD"/>
    <d v="2010-11-25T06:00:00"/>
    <n v="1290664800"/>
    <d v="2010-12-08T06:00:00"/>
    <n v="1291788000"/>
    <b v="0"/>
    <b v="0"/>
    <s v="theater/plays"/>
    <x v="3"/>
    <s v="plays"/>
    <x v="0"/>
    <x v="6"/>
    <s v="Dec"/>
    <s v="2010"/>
  </r>
  <r>
    <n v="323"/>
    <s v="Cole, Smith and Wood"/>
    <s v="Integrated zero-defect help-desk"/>
    <n v="8900"/>
    <n v="2148"/>
    <x v="0"/>
    <n v="24.134831460674157"/>
    <n v="82.615384615384613"/>
    <n v="26"/>
    <s v="GB"/>
    <s v="GBP"/>
    <d v="2014-03-27T05:00:00"/>
    <n v="1395896400"/>
    <d v="2014-03-29T05:00:00"/>
    <n v="1396069200"/>
    <b v="0"/>
    <b v="0"/>
    <s v="film &amp; video/documentary"/>
    <x v="4"/>
    <s v="documentary"/>
    <x v="6"/>
    <x v="1"/>
    <s v="Mar"/>
    <s v="2014"/>
  </r>
  <r>
    <n v="324"/>
    <s v="Harris, Hall and Harris"/>
    <s v="Inverse analyzing matrices"/>
    <n v="7100"/>
    <n v="11648"/>
    <x v="1"/>
    <n v="164.05633802816902"/>
    <n v="37.941368078175898"/>
    <n v="307"/>
    <s v="US"/>
    <s v="USD"/>
    <d v="2015-06-21T05:00:00"/>
    <n v="1434862800"/>
    <d v="2015-07-03T05:00:00"/>
    <n v="1435899600"/>
    <b v="0"/>
    <b v="1"/>
    <s v="theater/plays"/>
    <x v="3"/>
    <s v="plays"/>
    <x v="5"/>
    <x v="0"/>
    <s v="Jul"/>
    <s v="2015"/>
  </r>
  <r>
    <n v="325"/>
    <s v="Saunders Group"/>
    <s v="Programmable systemic implementation"/>
    <n v="6500"/>
    <n v="5897"/>
    <x v="0"/>
    <n v="90.723076923076931"/>
    <n v="80.780821917808225"/>
    <n v="73"/>
    <s v="US"/>
    <s v="USD"/>
    <d v="2018-06-16T05:00:00"/>
    <n v="1529125200"/>
    <d v="2018-07-09T05:00:00"/>
    <n v="1531112400"/>
    <b v="0"/>
    <b v="1"/>
    <s v="theater/plays"/>
    <x v="3"/>
    <s v="plays"/>
    <x v="5"/>
    <x v="9"/>
    <s v="Jul"/>
    <s v="2018"/>
  </r>
  <r>
    <n v="326"/>
    <s v="Pham, Avila and Nash"/>
    <s v="Multi-channeled next generation architecture"/>
    <n v="7200"/>
    <n v="3326"/>
    <x v="0"/>
    <n v="46.194444444444443"/>
    <n v="25.984375"/>
    <n v="128"/>
    <s v="US"/>
    <s v="USD"/>
    <d v="2015-12-26T06:00:00"/>
    <n v="1451109600"/>
    <d v="2016-01-01T06:00:00"/>
    <n v="1451628000"/>
    <b v="0"/>
    <b v="0"/>
    <s v="film &amp; video/animation"/>
    <x v="4"/>
    <s v="animation"/>
    <x v="7"/>
    <x v="0"/>
    <s v="Jan"/>
    <s v="2016"/>
  </r>
  <r>
    <n v="327"/>
    <s v="Patterson, Salinas and Lucas"/>
    <s v="Digitized 3rdgeneration encoding"/>
    <n v="2600"/>
    <n v="1002"/>
    <x v="0"/>
    <n v="38.53846153846154"/>
    <n v="30.363636363636363"/>
    <n v="33"/>
    <s v="US"/>
    <s v="USD"/>
    <d v="2019-08-28T05:00:00"/>
    <n v="1566968400"/>
    <d v="2019-09-01T05:00:00"/>
    <n v="1567314000"/>
    <b v="0"/>
    <b v="1"/>
    <s v="theater/plays"/>
    <x v="3"/>
    <s v="plays"/>
    <x v="1"/>
    <x v="3"/>
    <s v="Sep"/>
    <s v="2019"/>
  </r>
  <r>
    <n v="328"/>
    <s v="Young PLC"/>
    <s v="Innovative well-modulated functionalities"/>
    <n v="98700"/>
    <n v="131826"/>
    <x v="1"/>
    <n v="133.56231003039514"/>
    <n v="54.004916018025398"/>
    <n v="2441"/>
    <s v="US"/>
    <s v="USD"/>
    <d v="2018-11-30T06:00:00"/>
    <n v="1543557600"/>
    <d v="2018-12-11T06:00:00"/>
    <n v="1544508000"/>
    <b v="0"/>
    <b v="0"/>
    <s v="music/rock"/>
    <x v="1"/>
    <s v="rock"/>
    <x v="0"/>
    <x v="9"/>
    <s v="Dec"/>
    <s v="2018"/>
  </r>
  <r>
    <n v="329"/>
    <s v="Willis and Sons"/>
    <s v="Fundamental incremental database"/>
    <n v="93800"/>
    <n v="21477"/>
    <x v="2"/>
    <n v="22.896588486140725"/>
    <n v="101.78672985781991"/>
    <n v="211"/>
    <s v="US"/>
    <s v="USD"/>
    <d v="2016-12-12T06:00:00"/>
    <n v="1481522400"/>
    <d v="2016-12-23T06:00:00"/>
    <n v="1482472800"/>
    <b v="0"/>
    <b v="0"/>
    <s v="games/video games"/>
    <x v="6"/>
    <s v="video games"/>
    <x v="7"/>
    <x v="7"/>
    <s v="Dec"/>
    <s v="2016"/>
  </r>
  <r>
    <n v="330"/>
    <s v="Thompson-Bates"/>
    <s v="Expanded encompassing open architecture"/>
    <n v="33700"/>
    <n v="62330"/>
    <x v="1"/>
    <n v="184.95548961424333"/>
    <n v="45.003610108303249"/>
    <n v="1385"/>
    <s v="GB"/>
    <s v="GBP"/>
    <d v="2017-12-08T06:00:00"/>
    <n v="1512712800"/>
    <d v="2017-12-09T06:00:00"/>
    <n v="1512799200"/>
    <b v="0"/>
    <b v="0"/>
    <s v="film &amp; video/documentary"/>
    <x v="4"/>
    <s v="documentary"/>
    <x v="7"/>
    <x v="5"/>
    <s v="Dec"/>
    <s v="2017"/>
  </r>
  <r>
    <n v="331"/>
    <s v="Rose-Silva"/>
    <s v="Intuitive static portal"/>
    <n v="3300"/>
    <n v="14643"/>
    <x v="1"/>
    <n v="443.72727272727275"/>
    <n v="77.068421052631578"/>
    <n v="190"/>
    <s v="US"/>
    <s v="USD"/>
    <d v="2011-12-19T06:00:00"/>
    <n v="1324274400"/>
    <d v="2011-12-20T06:00:00"/>
    <n v="1324360800"/>
    <b v="0"/>
    <b v="0"/>
    <s v="food/food trucks"/>
    <x v="0"/>
    <s v="food trucks"/>
    <x v="7"/>
    <x v="8"/>
    <s v="Dec"/>
    <s v="2011"/>
  </r>
  <r>
    <n v="332"/>
    <s v="Pacheco, Johnson and Torres"/>
    <s v="Optional bandwidth-monitored definition"/>
    <n v="20700"/>
    <n v="41396"/>
    <x v="1"/>
    <n v="199.9806763285024"/>
    <n v="88.076595744680844"/>
    <n v="470"/>
    <s v="US"/>
    <s v="USD"/>
    <d v="2013-03-28T05:00:00"/>
    <n v="1364446800"/>
    <d v="2013-03-29T05:00:00"/>
    <n v="1364533200"/>
    <b v="0"/>
    <b v="0"/>
    <s v="technology/wearables"/>
    <x v="2"/>
    <s v="wearables"/>
    <x v="6"/>
    <x v="2"/>
    <s v="Mar"/>
    <s v="2013"/>
  </r>
  <r>
    <n v="333"/>
    <s v="Carlson, Dixon and Jones"/>
    <s v="Persistent well-modulated synergy"/>
    <n v="9600"/>
    <n v="11900"/>
    <x v="1"/>
    <n v="123.95833333333333"/>
    <n v="47.035573122529641"/>
    <n v="253"/>
    <s v="US"/>
    <s v="USD"/>
    <d v="2018-11-20T06:00:00"/>
    <n v="1542693600"/>
    <d v="2018-12-18T06:00:00"/>
    <n v="1545112800"/>
    <b v="0"/>
    <b v="0"/>
    <s v="theater/plays"/>
    <x v="3"/>
    <s v="plays"/>
    <x v="0"/>
    <x v="9"/>
    <s v="Dec"/>
    <s v="2018"/>
  </r>
  <r>
    <n v="334"/>
    <s v="Mcgee Group"/>
    <s v="Assimilated discrete algorithm"/>
    <n v="66200"/>
    <n v="123538"/>
    <x v="1"/>
    <n v="186.61329305135951"/>
    <n v="110.99550763701707"/>
    <n v="1113"/>
    <s v="US"/>
    <s v="USD"/>
    <d v="2018-01-10T06:00:00"/>
    <n v="1515564000"/>
    <d v="2018-01-17T06:00:00"/>
    <n v="1516168800"/>
    <b v="0"/>
    <b v="0"/>
    <s v="music/rock"/>
    <x v="1"/>
    <s v="rock"/>
    <x v="2"/>
    <x v="9"/>
    <s v="Jan"/>
    <s v="2018"/>
  </r>
  <r>
    <n v="335"/>
    <s v="Jordan-Acosta"/>
    <s v="Operative uniform hub"/>
    <n v="173800"/>
    <n v="198628"/>
    <x v="1"/>
    <n v="114.28538550057536"/>
    <n v="87.003066141042481"/>
    <n v="2283"/>
    <s v="US"/>
    <s v="USD"/>
    <d v="2019-11-15T06:00:00"/>
    <n v="1573797600"/>
    <d v="2019-11-28T06:00:00"/>
    <n v="1574920800"/>
    <b v="0"/>
    <b v="0"/>
    <s v="music/rock"/>
    <x v="1"/>
    <s v="rock"/>
    <x v="0"/>
    <x v="3"/>
    <s v="Nov"/>
    <s v="2019"/>
  </r>
  <r>
    <n v="336"/>
    <s v="Nunez Inc"/>
    <s v="Customizable intangible capability"/>
    <n v="70700"/>
    <n v="68602"/>
    <x v="0"/>
    <n v="97.032531824611041"/>
    <n v="63.994402985074629"/>
    <n v="1072"/>
    <s v="US"/>
    <s v="USD"/>
    <d v="2010-12-15T06:00:00"/>
    <n v="1292392800"/>
    <d v="2010-12-16T06:00:00"/>
    <n v="1292479200"/>
    <b v="0"/>
    <b v="1"/>
    <s v="music/rock"/>
    <x v="1"/>
    <s v="rock"/>
    <x v="7"/>
    <x v="6"/>
    <s v="Dec"/>
    <s v="2010"/>
  </r>
  <r>
    <n v="337"/>
    <s v="Hayden Ltd"/>
    <s v="Innovative didactic analyzer"/>
    <n v="94500"/>
    <n v="116064"/>
    <x v="1"/>
    <n v="122.81904761904762"/>
    <n v="105.9945205479452"/>
    <n v="1095"/>
    <s v="US"/>
    <s v="USD"/>
    <d v="2019-11-11T06:00:00"/>
    <n v="1573452000"/>
    <d v="2019-11-12T06:00:00"/>
    <n v="1573538400"/>
    <b v="0"/>
    <b v="0"/>
    <s v="theater/plays"/>
    <x v="3"/>
    <s v="plays"/>
    <x v="0"/>
    <x v="3"/>
    <s v="Nov"/>
    <s v="2019"/>
  </r>
  <r>
    <n v="338"/>
    <s v="Gonzalez-Burton"/>
    <s v="Decentralized intangible encoding"/>
    <n v="69800"/>
    <n v="125042"/>
    <x v="1"/>
    <n v="179.14326647564468"/>
    <n v="73.989349112426041"/>
    <n v="1690"/>
    <s v="US"/>
    <s v="USD"/>
    <d v="2011-10-05T05:00:00"/>
    <n v="1317790800"/>
    <d v="2011-11-04T05:00:00"/>
    <n v="1320382800"/>
    <b v="0"/>
    <b v="0"/>
    <s v="theater/plays"/>
    <x v="3"/>
    <s v="plays"/>
    <x v="4"/>
    <x v="8"/>
    <s v="Nov"/>
    <s v="2011"/>
  </r>
  <r>
    <n v="339"/>
    <s v="Lewis, Taylor and Rivers"/>
    <s v="Front-line transitional algorithm"/>
    <n v="136300"/>
    <n v="108974"/>
    <x v="3"/>
    <n v="79.951577402787962"/>
    <n v="84.02004626060139"/>
    <n v="1297"/>
    <s v="CA"/>
    <s v="CAD"/>
    <d v="2017-08-02T05:00:00"/>
    <n v="1501650000"/>
    <d v="2017-08-16T05:00:00"/>
    <n v="1502859600"/>
    <b v="0"/>
    <b v="0"/>
    <s v="theater/plays"/>
    <x v="3"/>
    <s v="plays"/>
    <x v="1"/>
    <x v="5"/>
    <s v="Aug"/>
    <s v="2017"/>
  </r>
  <r>
    <n v="340"/>
    <s v="Butler, Henry and Espinoza"/>
    <s v="Switchable didactic matrices"/>
    <n v="37100"/>
    <n v="34964"/>
    <x v="0"/>
    <n v="94.242587601078171"/>
    <n v="88.966921119592882"/>
    <n v="393"/>
    <s v="US"/>
    <s v="USD"/>
    <d v="2011-12-12T06:00:00"/>
    <n v="1323669600"/>
    <d v="2011-12-13T06:00:00"/>
    <n v="1323756000"/>
    <b v="0"/>
    <b v="0"/>
    <s v="photography/photography books"/>
    <x v="7"/>
    <s v="photography books"/>
    <x v="7"/>
    <x v="8"/>
    <s v="Dec"/>
    <s v="2011"/>
  </r>
  <r>
    <n v="341"/>
    <s v="Guzman Group"/>
    <s v="Ameliorated disintermediate utilization"/>
    <n v="114300"/>
    <n v="96777"/>
    <x v="0"/>
    <n v="84.669291338582681"/>
    <n v="76.990453460620529"/>
    <n v="1257"/>
    <s v="US"/>
    <s v="USD"/>
    <d v="2015-08-28T05:00:00"/>
    <n v="1440738000"/>
    <d v="2015-09-04T05:00:00"/>
    <n v="1441342800"/>
    <b v="0"/>
    <b v="0"/>
    <s v="music/indie rock"/>
    <x v="1"/>
    <s v="indie rock"/>
    <x v="1"/>
    <x v="0"/>
    <s v="Sep"/>
    <s v="2015"/>
  </r>
  <r>
    <n v="342"/>
    <s v="Gibson-Hernandez"/>
    <s v="Visionary foreground middleware"/>
    <n v="47900"/>
    <n v="31864"/>
    <x v="0"/>
    <n v="66.521920668058456"/>
    <n v="97.146341463414629"/>
    <n v="328"/>
    <s v="US"/>
    <s v="USD"/>
    <d v="2013-07-20T05:00:00"/>
    <n v="1374296400"/>
    <d v="2013-08-01T05:00:00"/>
    <n v="1375333200"/>
    <b v="0"/>
    <b v="0"/>
    <s v="theater/plays"/>
    <x v="3"/>
    <s v="plays"/>
    <x v="8"/>
    <x v="2"/>
    <s v="Aug"/>
    <s v="2013"/>
  </r>
  <r>
    <n v="343"/>
    <s v="Spencer-Weber"/>
    <s v="Optional zero-defect task-force"/>
    <n v="9000"/>
    <n v="4853"/>
    <x v="0"/>
    <n v="53.922222222222224"/>
    <n v="33.013605442176868"/>
    <n v="147"/>
    <s v="US"/>
    <s v="USD"/>
    <d v="2013-11-19T06:00:00"/>
    <n v="1384840800"/>
    <d v="2014-01-11T06:00:00"/>
    <n v="1389420000"/>
    <b v="0"/>
    <b v="0"/>
    <s v="theater/plays"/>
    <x v="3"/>
    <s v="plays"/>
    <x v="0"/>
    <x v="2"/>
    <s v="Jan"/>
    <s v="2014"/>
  </r>
  <r>
    <n v="344"/>
    <s v="Berger, Johnson and Marshall"/>
    <s v="Devolved exuding emulation"/>
    <n v="197600"/>
    <n v="82959"/>
    <x v="0"/>
    <n v="41.983299595141702"/>
    <n v="99.950602409638549"/>
    <n v="830"/>
    <s v="US"/>
    <s v="USD"/>
    <d v="2018-01-22T06:00:00"/>
    <n v="1516600800"/>
    <d v="2018-03-03T06:00:00"/>
    <n v="1520056800"/>
    <b v="0"/>
    <b v="0"/>
    <s v="games/video games"/>
    <x v="6"/>
    <s v="video games"/>
    <x v="2"/>
    <x v="9"/>
    <s v="Mar"/>
    <s v="2018"/>
  </r>
  <r>
    <n v="345"/>
    <s v="Taylor, Cisneros and Romero"/>
    <s v="Open-source neutral task-force"/>
    <n v="157600"/>
    <n v="23159"/>
    <x v="0"/>
    <n v="14.69479695431472"/>
    <n v="69.966767371601208"/>
    <n v="331"/>
    <s v="GB"/>
    <s v="GBP"/>
    <d v="2015-07-09T05:00:00"/>
    <n v="1436418000"/>
    <d v="2015-07-10T05:00:00"/>
    <n v="1436504400"/>
    <b v="0"/>
    <b v="0"/>
    <s v="film &amp; video/drama"/>
    <x v="4"/>
    <s v="drama"/>
    <x v="8"/>
    <x v="0"/>
    <s v="Jul"/>
    <s v="2015"/>
  </r>
  <r>
    <n v="346"/>
    <s v="Little-Marsh"/>
    <s v="Virtual attitude-oriented migration"/>
    <n v="8000"/>
    <n v="2758"/>
    <x v="0"/>
    <n v="34.475000000000001"/>
    <n v="110.32"/>
    <n v="25"/>
    <s v="US"/>
    <s v="USD"/>
    <d v="2017-08-24T05:00:00"/>
    <n v="1503550800"/>
    <d v="2017-10-18T05:00:00"/>
    <n v="1508302800"/>
    <b v="0"/>
    <b v="1"/>
    <s v="music/indie rock"/>
    <x v="1"/>
    <s v="indie rock"/>
    <x v="1"/>
    <x v="5"/>
    <s v="Oct"/>
    <s v="2017"/>
  </r>
  <r>
    <n v="347"/>
    <s v="Petersen and Sons"/>
    <s v="Open-source full-range portal"/>
    <n v="900"/>
    <n v="12607"/>
    <x v="1"/>
    <n v="1400.7777777777778"/>
    <n v="66.005235602094245"/>
    <n v="191"/>
    <s v="US"/>
    <s v="USD"/>
    <d v="2015-02-11T06:00:00"/>
    <n v="1423634400"/>
    <d v="2015-03-07T06:00:00"/>
    <n v="1425708000"/>
    <b v="0"/>
    <b v="0"/>
    <s v="technology/web"/>
    <x v="2"/>
    <s v="web"/>
    <x v="10"/>
    <x v="0"/>
    <s v="Mar"/>
    <s v="2015"/>
  </r>
  <r>
    <n v="348"/>
    <s v="Hensley Ltd"/>
    <s v="Versatile cohesive open system"/>
    <n v="199000"/>
    <n v="142823"/>
    <x v="0"/>
    <n v="71.770351758793964"/>
    <n v="41.005742176284812"/>
    <n v="3483"/>
    <s v="US"/>
    <s v="USD"/>
    <d v="2017-02-16T06:00:00"/>
    <n v="1487224800"/>
    <d v="2017-03-01T06:00:00"/>
    <n v="1488348000"/>
    <b v="0"/>
    <b v="0"/>
    <s v="food/food trucks"/>
    <x v="0"/>
    <s v="food trucks"/>
    <x v="10"/>
    <x v="5"/>
    <s v="Mar"/>
    <s v="2017"/>
  </r>
  <r>
    <n v="349"/>
    <s v="Navarro and Sons"/>
    <s v="Multi-layered bottom-line frame"/>
    <n v="180800"/>
    <n v="95958"/>
    <x v="0"/>
    <n v="53.074115044247783"/>
    <n v="103.96316359696641"/>
    <n v="923"/>
    <s v="US"/>
    <s v="USD"/>
    <d v="2017-07-14T05:00:00"/>
    <n v="1500008400"/>
    <d v="2017-08-13T05:00:00"/>
    <n v="1502600400"/>
    <b v="0"/>
    <b v="0"/>
    <s v="theater/plays"/>
    <x v="3"/>
    <s v="plays"/>
    <x v="8"/>
    <x v="5"/>
    <s v="Aug"/>
    <s v="2017"/>
  </r>
  <r>
    <n v="350"/>
    <s v="Shannon Ltd"/>
    <s v="Pre-emptive neutral capacity"/>
    <n v="100"/>
    <n v="5"/>
    <x v="0"/>
    <n v="5"/>
    <n v="5"/>
    <n v="1"/>
    <s v="US"/>
    <s v="USD"/>
    <d v="2015-05-20T05:00:00"/>
    <n v="1432098000"/>
    <d v="2015-06-07T05:00:00"/>
    <n v="1433653200"/>
    <b v="0"/>
    <b v="1"/>
    <s v="music/jazz"/>
    <x v="1"/>
    <s v="jazz"/>
    <x v="11"/>
    <x v="0"/>
    <s v="Jun"/>
    <s v="2015"/>
  </r>
  <r>
    <n v="351"/>
    <s v="Young LLC"/>
    <s v="Universal maximized methodology"/>
    <n v="74100"/>
    <n v="94631"/>
    <x v="1"/>
    <n v="127.70715249662618"/>
    <n v="47.009935419771487"/>
    <n v="2013"/>
    <s v="US"/>
    <s v="USD"/>
    <d v="2015-08-24T05:00:00"/>
    <n v="1440392400"/>
    <d v="2015-09-07T05:00:00"/>
    <n v="1441602000"/>
    <b v="0"/>
    <b v="0"/>
    <s v="music/rock"/>
    <x v="1"/>
    <s v="rock"/>
    <x v="1"/>
    <x v="0"/>
    <s v="Sep"/>
    <s v="2015"/>
  </r>
  <r>
    <n v="352"/>
    <s v="Adams, Willis and Sanchez"/>
    <s v="Expanded hybrid hardware"/>
    <n v="2800"/>
    <n v="977"/>
    <x v="0"/>
    <n v="34.892857142857139"/>
    <n v="29.606060606060606"/>
    <n v="33"/>
    <s v="CA"/>
    <s v="CAD"/>
    <d v="2015-11-07T06:00:00"/>
    <n v="1446876000"/>
    <d v="2015-11-15T06:00:00"/>
    <n v="1447567200"/>
    <b v="0"/>
    <b v="0"/>
    <s v="theater/plays"/>
    <x v="3"/>
    <s v="plays"/>
    <x v="0"/>
    <x v="0"/>
    <s v="Nov"/>
    <s v="2015"/>
  </r>
  <r>
    <n v="353"/>
    <s v="Mills-Roy"/>
    <s v="Profit-focused multi-tasking access"/>
    <n v="33600"/>
    <n v="137961"/>
    <x v="1"/>
    <n v="410.59821428571428"/>
    <n v="81.010569583088667"/>
    <n v="1703"/>
    <s v="US"/>
    <s v="USD"/>
    <d v="2019-07-05T05:00:00"/>
    <n v="1562302800"/>
    <d v="2019-07-06T05:00:00"/>
    <n v="1562389200"/>
    <b v="0"/>
    <b v="0"/>
    <s v="theater/plays"/>
    <x v="3"/>
    <s v="plays"/>
    <x v="8"/>
    <x v="3"/>
    <s v="Jul"/>
    <s v="2019"/>
  </r>
  <r>
    <n v="354"/>
    <s v="Brown Group"/>
    <s v="Profit-focused transitional capability"/>
    <n v="6100"/>
    <n v="7548"/>
    <x v="1"/>
    <n v="123.73770491803278"/>
    <n v="94.35"/>
    <n v="80"/>
    <s v="DK"/>
    <s v="DKK"/>
    <d v="2013-09-03T05:00:00"/>
    <n v="1378184400"/>
    <d v="2013-09-10T05:00:00"/>
    <n v="1378789200"/>
    <b v="0"/>
    <b v="0"/>
    <s v="film &amp; video/documentary"/>
    <x v="4"/>
    <s v="documentary"/>
    <x v="3"/>
    <x v="2"/>
    <s v="Sep"/>
    <s v="2013"/>
  </r>
  <r>
    <n v="355"/>
    <s v="Burns-Burnett"/>
    <s v="Front-line scalable definition"/>
    <n v="3800"/>
    <n v="2241"/>
    <x v="2"/>
    <n v="58.973684210526315"/>
    <n v="26.058139534883722"/>
    <n v="86"/>
    <s v="US"/>
    <s v="USD"/>
    <d v="2017-01-22T06:00:00"/>
    <n v="1485064800"/>
    <d v="2017-03-03T06:00:00"/>
    <n v="1488520800"/>
    <b v="0"/>
    <b v="0"/>
    <s v="technology/wearables"/>
    <x v="2"/>
    <s v="wearables"/>
    <x v="2"/>
    <x v="5"/>
    <s v="Mar"/>
    <s v="2017"/>
  </r>
  <r>
    <n v="356"/>
    <s v="Glass, Nunez and Mcdonald"/>
    <s v="Open-source systematic protocol"/>
    <n v="9300"/>
    <n v="3431"/>
    <x v="0"/>
    <n v="36.892473118279568"/>
    <n v="85.775000000000006"/>
    <n v="40"/>
    <s v="IT"/>
    <s v="EUR"/>
    <d v="2012-01-14T06:00:00"/>
    <n v="1326520800"/>
    <d v="2012-01-23T06:00:00"/>
    <n v="1327298400"/>
    <b v="0"/>
    <b v="0"/>
    <s v="theater/plays"/>
    <x v="3"/>
    <s v="plays"/>
    <x v="2"/>
    <x v="4"/>
    <s v="Jan"/>
    <s v="2012"/>
  </r>
  <r>
    <n v="357"/>
    <s v="Perez, Davis and Wilson"/>
    <s v="Implemented tangible algorithm"/>
    <n v="2300"/>
    <n v="4253"/>
    <x v="1"/>
    <n v="184.91304347826087"/>
    <n v="103.73170731707317"/>
    <n v="41"/>
    <s v="US"/>
    <s v="USD"/>
    <d v="2015-09-03T05:00:00"/>
    <n v="1441256400"/>
    <d v="2015-09-28T05:00:00"/>
    <n v="1443416400"/>
    <b v="0"/>
    <b v="0"/>
    <s v="games/video games"/>
    <x v="6"/>
    <s v="video games"/>
    <x v="3"/>
    <x v="0"/>
    <s v="Sep"/>
    <s v="2015"/>
  </r>
  <r>
    <n v="358"/>
    <s v="Diaz-Garcia"/>
    <s v="Profit-focused 3rdgeneration circuit"/>
    <n v="9700"/>
    <n v="1146"/>
    <x v="0"/>
    <n v="11.814432989690722"/>
    <n v="49.826086956521742"/>
    <n v="23"/>
    <s v="CA"/>
    <s v="CAD"/>
    <d v="2018-08-10T05:00:00"/>
    <n v="1533877200"/>
    <d v="2018-08-13T05:00:00"/>
    <n v="1534136400"/>
    <b v="1"/>
    <b v="0"/>
    <s v="photography/photography books"/>
    <x v="7"/>
    <s v="photography books"/>
    <x v="1"/>
    <x v="9"/>
    <s v="Aug"/>
    <s v="2018"/>
  </r>
  <r>
    <n v="359"/>
    <s v="Salazar-Moon"/>
    <s v="Compatible needs-based architecture"/>
    <n v="4000"/>
    <n v="11948"/>
    <x v="1"/>
    <n v="298.7"/>
    <n v="63.893048128342244"/>
    <n v="187"/>
    <s v="US"/>
    <s v="USD"/>
    <d v="2011-08-27T05:00:00"/>
    <n v="1314421200"/>
    <d v="2011-09-03T05:00:00"/>
    <n v="1315026000"/>
    <b v="0"/>
    <b v="0"/>
    <s v="film &amp; video/animation"/>
    <x v="4"/>
    <s v="animation"/>
    <x v="1"/>
    <x v="8"/>
    <s v="Sep"/>
    <s v="2011"/>
  </r>
  <r>
    <n v="360"/>
    <s v="Larsen-Chung"/>
    <s v="Right-sized zero tolerance migration"/>
    <n v="59700"/>
    <n v="135132"/>
    <x v="1"/>
    <n v="226.35175879396985"/>
    <n v="47.002434782608695"/>
    <n v="2875"/>
    <s v="GB"/>
    <s v="GBP"/>
    <d v="2011-01-01T06:00:00"/>
    <n v="1293861600"/>
    <d v="2011-01-15T06:00:00"/>
    <n v="1295071200"/>
    <b v="0"/>
    <b v="1"/>
    <s v="theater/plays"/>
    <x v="3"/>
    <s v="plays"/>
    <x v="2"/>
    <x v="8"/>
    <s v="Jan"/>
    <s v="2011"/>
  </r>
  <r>
    <n v="361"/>
    <s v="Anderson and Sons"/>
    <s v="Quality-focused reciprocal structure"/>
    <n v="5500"/>
    <n v="9546"/>
    <x v="1"/>
    <n v="173.56363636363636"/>
    <n v="108.47727272727273"/>
    <n v="88"/>
    <s v="US"/>
    <s v="USD"/>
    <d v="2017-10-07T05:00:00"/>
    <n v="1507352400"/>
    <d v="2017-10-31T05:00:00"/>
    <n v="1509426000"/>
    <b v="0"/>
    <b v="0"/>
    <s v="theater/plays"/>
    <x v="3"/>
    <s v="plays"/>
    <x v="4"/>
    <x v="5"/>
    <s v="Oct"/>
    <s v="2017"/>
  </r>
  <r>
    <n v="362"/>
    <s v="Lawrence Group"/>
    <s v="Automated actuating conglomeration"/>
    <n v="3700"/>
    <n v="13755"/>
    <x v="1"/>
    <n v="371.75675675675677"/>
    <n v="72.015706806282722"/>
    <n v="191"/>
    <s v="US"/>
    <s v="USD"/>
    <d v="2011-01-27T06:00:00"/>
    <n v="1296108000"/>
    <d v="2011-03-06T06:00:00"/>
    <n v="1299391200"/>
    <b v="0"/>
    <b v="0"/>
    <s v="music/rock"/>
    <x v="1"/>
    <s v="rock"/>
    <x v="2"/>
    <x v="8"/>
    <s v="Mar"/>
    <s v="2011"/>
  </r>
  <r>
    <n v="363"/>
    <s v="Gray-Davis"/>
    <s v="Re-contextualized local initiative"/>
    <n v="5200"/>
    <n v="8330"/>
    <x v="1"/>
    <n v="160.19230769230771"/>
    <n v="59.928057553956833"/>
    <n v="139"/>
    <s v="US"/>
    <s v="USD"/>
    <d v="2011-12-27T06:00:00"/>
    <n v="1324965600"/>
    <d v="2011-12-28T06:00:00"/>
    <n v="1325052000"/>
    <b v="0"/>
    <b v="0"/>
    <s v="music/rock"/>
    <x v="1"/>
    <s v="rock"/>
    <x v="7"/>
    <x v="8"/>
    <s v="Dec"/>
    <s v="2011"/>
  </r>
  <r>
    <n v="364"/>
    <s v="Ramirez-Myers"/>
    <s v="Switchable intangible definition"/>
    <n v="900"/>
    <n v="14547"/>
    <x v="1"/>
    <n v="1616.3333333333335"/>
    <n v="78.209677419354833"/>
    <n v="186"/>
    <s v="US"/>
    <s v="USD"/>
    <d v="2018-03-05T06:00:00"/>
    <n v="1520229600"/>
    <d v="2018-04-04T05:00:00"/>
    <n v="1522818000"/>
    <b v="0"/>
    <b v="0"/>
    <s v="music/indie rock"/>
    <x v="1"/>
    <s v="indie rock"/>
    <x v="6"/>
    <x v="9"/>
    <s v="Apr"/>
    <s v="2018"/>
  </r>
  <r>
    <n v="365"/>
    <s v="Lucas, Hall and Bonilla"/>
    <s v="Networked bottom-line initiative"/>
    <n v="1600"/>
    <n v="11735"/>
    <x v="1"/>
    <n v="733.4375"/>
    <n v="104.77678571428571"/>
    <n v="112"/>
    <s v="AU"/>
    <s v="AUD"/>
    <d v="2016-12-29T06:00:00"/>
    <n v="1482991200"/>
    <d v="2017-01-25T06:00:00"/>
    <n v="1485324000"/>
    <b v="0"/>
    <b v="0"/>
    <s v="theater/plays"/>
    <x v="3"/>
    <s v="plays"/>
    <x v="7"/>
    <x v="7"/>
    <s v="Jan"/>
    <s v="2017"/>
  </r>
  <r>
    <n v="366"/>
    <s v="Williams, Perez and Villegas"/>
    <s v="Robust directional system engine"/>
    <n v="1800"/>
    <n v="10658"/>
    <x v="1"/>
    <n v="592.11111111111109"/>
    <n v="105.52475247524752"/>
    <n v="101"/>
    <s v="US"/>
    <s v="USD"/>
    <d v="2011-01-03T06:00:00"/>
    <n v="1294034400"/>
    <d v="2011-01-04T06:00:00"/>
    <n v="1294120800"/>
    <b v="0"/>
    <b v="1"/>
    <s v="theater/plays"/>
    <x v="3"/>
    <s v="plays"/>
    <x v="2"/>
    <x v="8"/>
    <s v="Jan"/>
    <s v="2011"/>
  </r>
  <r>
    <n v="367"/>
    <s v="Brooks, Jones and Ingram"/>
    <s v="Triple-buffered explicit methodology"/>
    <n v="9900"/>
    <n v="1870"/>
    <x v="0"/>
    <n v="18.888888888888889"/>
    <n v="24.933333333333334"/>
    <n v="75"/>
    <s v="US"/>
    <s v="USD"/>
    <d v="2014-10-18T05:00:00"/>
    <n v="1413608400"/>
    <d v="2014-11-11T06:00:00"/>
    <n v="1415685600"/>
    <b v="0"/>
    <b v="1"/>
    <s v="theater/plays"/>
    <x v="3"/>
    <s v="plays"/>
    <x v="4"/>
    <x v="1"/>
    <s v="Nov"/>
    <s v="2014"/>
  </r>
  <r>
    <n v="368"/>
    <s v="Whitaker, Wallace and Daniels"/>
    <s v="Reactive directional capacity"/>
    <n v="5200"/>
    <n v="14394"/>
    <x v="1"/>
    <n v="276.80769230769232"/>
    <n v="69.873786407766985"/>
    <n v="206"/>
    <s v="GB"/>
    <s v="GBP"/>
    <d v="2010-10-13T05:00:00"/>
    <n v="1286946000"/>
    <d v="2010-11-05T05:00:00"/>
    <n v="1288933200"/>
    <b v="0"/>
    <b v="1"/>
    <s v="film &amp; video/documentary"/>
    <x v="4"/>
    <s v="documentary"/>
    <x v="4"/>
    <x v="6"/>
    <s v="Nov"/>
    <s v="2010"/>
  </r>
  <r>
    <n v="369"/>
    <s v="Smith-Gonzalez"/>
    <s v="Polarized needs-based approach"/>
    <n v="5400"/>
    <n v="14743"/>
    <x v="1"/>
    <n v="273.01851851851848"/>
    <n v="95.733766233766232"/>
    <n v="154"/>
    <s v="US"/>
    <s v="USD"/>
    <d v="2013-02-03T06:00:00"/>
    <n v="1359871200"/>
    <d v="2013-03-14T05:00:00"/>
    <n v="1363237200"/>
    <b v="0"/>
    <b v="1"/>
    <s v="film &amp; video/television"/>
    <x v="4"/>
    <s v="television"/>
    <x v="10"/>
    <x v="2"/>
    <s v="Mar"/>
    <s v="2013"/>
  </r>
  <r>
    <n v="370"/>
    <s v="Skinner PLC"/>
    <s v="Intuitive well-modulated middleware"/>
    <n v="112300"/>
    <n v="178965"/>
    <x v="1"/>
    <n v="159.36331255565449"/>
    <n v="29.997485752598056"/>
    <n v="5966"/>
    <s v="US"/>
    <s v="USD"/>
    <d v="2019-04-15T05:00:00"/>
    <n v="1555304400"/>
    <d v="2019-04-21T05:00:00"/>
    <n v="1555822800"/>
    <b v="0"/>
    <b v="0"/>
    <s v="theater/plays"/>
    <x v="3"/>
    <s v="plays"/>
    <x v="9"/>
    <x v="3"/>
    <s v="Apr"/>
    <s v="2019"/>
  </r>
  <r>
    <n v="371"/>
    <s v="Nolan, Smith and Sanchez"/>
    <s v="Multi-channeled logistical matrices"/>
    <n v="189200"/>
    <n v="128410"/>
    <x v="0"/>
    <n v="67.869978858350947"/>
    <n v="59.011948529411768"/>
    <n v="2176"/>
    <s v="US"/>
    <s v="USD"/>
    <d v="2015-02-08T06:00:00"/>
    <n v="1423375200"/>
    <d v="2015-03-31T05:00:00"/>
    <n v="1427778000"/>
    <b v="0"/>
    <b v="0"/>
    <s v="theater/plays"/>
    <x v="3"/>
    <s v="plays"/>
    <x v="10"/>
    <x v="0"/>
    <s v="Mar"/>
    <s v="2015"/>
  </r>
  <r>
    <n v="372"/>
    <s v="Green-Carr"/>
    <s v="Pre-emptive bifurcated artificial intelligence"/>
    <n v="900"/>
    <n v="14324"/>
    <x v="1"/>
    <n v="1591.5555555555554"/>
    <n v="84.757396449704146"/>
    <n v="169"/>
    <s v="US"/>
    <s v="USD"/>
    <d v="2015-01-08T06:00:00"/>
    <n v="1420696800"/>
    <d v="2015-01-28T06:00:00"/>
    <n v="1422424800"/>
    <b v="0"/>
    <b v="1"/>
    <s v="film &amp; video/documentary"/>
    <x v="4"/>
    <s v="documentary"/>
    <x v="2"/>
    <x v="0"/>
    <s v="Jan"/>
    <s v="2015"/>
  </r>
  <r>
    <n v="373"/>
    <s v="Brown-Parker"/>
    <s v="Down-sized coherent toolset"/>
    <n v="22500"/>
    <n v="164291"/>
    <x v="1"/>
    <n v="730.18222222222221"/>
    <n v="78.010921177587846"/>
    <n v="2106"/>
    <s v="US"/>
    <s v="USD"/>
    <d v="2017-08-17T05:00:00"/>
    <n v="1502946000"/>
    <d v="2017-08-25T05:00:00"/>
    <n v="1503637200"/>
    <b v="0"/>
    <b v="0"/>
    <s v="theater/plays"/>
    <x v="3"/>
    <s v="plays"/>
    <x v="1"/>
    <x v="5"/>
    <s v="Aug"/>
    <s v="2017"/>
  </r>
  <r>
    <n v="374"/>
    <s v="Marshall Inc"/>
    <s v="Open-source multi-tasking data-warehouse"/>
    <n v="167400"/>
    <n v="22073"/>
    <x v="0"/>
    <n v="13.185782556750297"/>
    <n v="50.05215419501134"/>
    <n v="441"/>
    <s v="US"/>
    <s v="USD"/>
    <d v="2019-01-11T06:00:00"/>
    <n v="1547186400"/>
    <d v="2019-01-16T06:00:00"/>
    <n v="1547618400"/>
    <b v="0"/>
    <b v="1"/>
    <s v="film &amp; video/documentary"/>
    <x v="4"/>
    <s v="documentary"/>
    <x v="2"/>
    <x v="3"/>
    <s v="Jan"/>
    <s v="2019"/>
  </r>
  <r>
    <n v="375"/>
    <s v="Leblanc-Pineda"/>
    <s v="Future-proofed upward-trending contingency"/>
    <n v="2700"/>
    <n v="1479"/>
    <x v="0"/>
    <n v="54.777777777777779"/>
    <n v="59.16"/>
    <n v="25"/>
    <s v="US"/>
    <s v="USD"/>
    <d v="2015-10-16T05:00:00"/>
    <n v="1444971600"/>
    <d v="2015-12-12T06:00:00"/>
    <n v="1449900000"/>
    <b v="0"/>
    <b v="0"/>
    <s v="music/indie rock"/>
    <x v="1"/>
    <s v="indie rock"/>
    <x v="4"/>
    <x v="0"/>
    <s v="Dec"/>
    <s v="2015"/>
  </r>
  <r>
    <n v="376"/>
    <s v="Perry PLC"/>
    <s v="Mandatory uniform matrix"/>
    <n v="3400"/>
    <n v="12275"/>
    <x v="1"/>
    <n v="361.02941176470591"/>
    <n v="93.702290076335885"/>
    <n v="131"/>
    <s v="US"/>
    <s v="USD"/>
    <d v="2014-07-06T05:00:00"/>
    <n v="1404622800"/>
    <d v="2014-07-12T05:00:00"/>
    <n v="1405141200"/>
    <b v="0"/>
    <b v="0"/>
    <s v="music/rock"/>
    <x v="1"/>
    <s v="rock"/>
    <x v="8"/>
    <x v="1"/>
    <s v="Jul"/>
    <s v="2014"/>
  </r>
  <r>
    <n v="377"/>
    <s v="Klein, Stark and Livingston"/>
    <s v="Phased methodical initiative"/>
    <n v="49700"/>
    <n v="5098"/>
    <x v="0"/>
    <n v="10.257545271629779"/>
    <n v="40.14173228346457"/>
    <n v="127"/>
    <s v="US"/>
    <s v="USD"/>
    <d v="2019-10-22T05:00:00"/>
    <n v="1571720400"/>
    <d v="2019-11-05T06:00:00"/>
    <n v="1572933600"/>
    <b v="0"/>
    <b v="0"/>
    <s v="theater/plays"/>
    <x v="3"/>
    <s v="plays"/>
    <x v="4"/>
    <x v="3"/>
    <s v="Nov"/>
    <s v="2019"/>
  </r>
  <r>
    <n v="378"/>
    <s v="Fleming-Oliver"/>
    <s v="Managed stable function"/>
    <n v="178200"/>
    <n v="24882"/>
    <x v="0"/>
    <n v="13.962962962962964"/>
    <n v="70.090140845070422"/>
    <n v="355"/>
    <s v="US"/>
    <s v="USD"/>
    <d v="2018-05-21T05:00:00"/>
    <n v="1526878800"/>
    <d v="2018-06-28T05:00:00"/>
    <n v="1530162000"/>
    <b v="0"/>
    <b v="0"/>
    <s v="film &amp; video/documentary"/>
    <x v="4"/>
    <s v="documentary"/>
    <x v="11"/>
    <x v="9"/>
    <s v="Jun"/>
    <s v="2018"/>
  </r>
  <r>
    <n v="379"/>
    <s v="Reilly, Aguirre and Johnson"/>
    <s v="Realigned clear-thinking migration"/>
    <n v="7200"/>
    <n v="2912"/>
    <x v="0"/>
    <n v="40.444444444444443"/>
    <n v="66.181818181818187"/>
    <n v="44"/>
    <s v="GB"/>
    <s v="GBP"/>
    <d v="2011-10-27T05:00:00"/>
    <n v="1319691600"/>
    <d v="2011-11-10T06:00:00"/>
    <n v="1320904800"/>
    <b v="0"/>
    <b v="0"/>
    <s v="theater/plays"/>
    <x v="3"/>
    <s v="plays"/>
    <x v="4"/>
    <x v="8"/>
    <s v="Nov"/>
    <s v="2011"/>
  </r>
  <r>
    <n v="380"/>
    <s v="Davidson, Wilcox and Lewis"/>
    <s v="Optional clear-thinking process improvement"/>
    <n v="2500"/>
    <n v="4008"/>
    <x v="1"/>
    <n v="160.32"/>
    <n v="47.714285714285715"/>
    <n v="84"/>
    <s v="US"/>
    <s v="USD"/>
    <d v="2013-06-23T05:00:00"/>
    <n v="1371963600"/>
    <d v="2013-06-28T05:00:00"/>
    <n v="1372395600"/>
    <b v="0"/>
    <b v="0"/>
    <s v="theater/plays"/>
    <x v="3"/>
    <s v="plays"/>
    <x v="5"/>
    <x v="2"/>
    <s v="Jun"/>
    <s v="2013"/>
  </r>
  <r>
    <n v="381"/>
    <s v="Michael, Anderson and Vincent"/>
    <s v="Cross-group global moratorium"/>
    <n v="5300"/>
    <n v="9749"/>
    <x v="1"/>
    <n v="183.9433962264151"/>
    <n v="62.896774193548389"/>
    <n v="155"/>
    <s v="US"/>
    <s v="USD"/>
    <d v="2015-06-08T05:00:00"/>
    <n v="1433739600"/>
    <d v="2015-07-24T05:00:00"/>
    <n v="1437714000"/>
    <b v="0"/>
    <b v="0"/>
    <s v="theater/plays"/>
    <x v="3"/>
    <s v="plays"/>
    <x v="5"/>
    <x v="0"/>
    <s v="Jul"/>
    <s v="2015"/>
  </r>
  <r>
    <n v="382"/>
    <s v="King Ltd"/>
    <s v="Visionary systemic process improvement"/>
    <n v="9100"/>
    <n v="5803"/>
    <x v="0"/>
    <n v="63.769230769230766"/>
    <n v="86.611940298507463"/>
    <n v="67"/>
    <s v="US"/>
    <s v="USD"/>
    <d v="2017-10-16T05:00:00"/>
    <n v="1508130000"/>
    <d v="2017-11-04T05:00:00"/>
    <n v="1509771600"/>
    <b v="0"/>
    <b v="0"/>
    <s v="photography/photography books"/>
    <x v="7"/>
    <s v="photography books"/>
    <x v="4"/>
    <x v="5"/>
    <s v="Nov"/>
    <s v="2017"/>
  </r>
  <r>
    <n v="383"/>
    <s v="Baker Ltd"/>
    <s v="Progressive intangible flexibility"/>
    <n v="6300"/>
    <n v="14199"/>
    <x v="1"/>
    <n v="225.38095238095238"/>
    <n v="75.126984126984127"/>
    <n v="189"/>
    <s v="US"/>
    <s v="USD"/>
    <d v="2019-02-13T06:00:00"/>
    <n v="1550037600"/>
    <d v="2019-02-19T06:00:00"/>
    <n v="1550556000"/>
    <b v="0"/>
    <b v="1"/>
    <s v="food/food trucks"/>
    <x v="0"/>
    <s v="food trucks"/>
    <x v="10"/>
    <x v="3"/>
    <s v="Feb"/>
    <s v="2019"/>
  </r>
  <r>
    <n v="384"/>
    <s v="Baker, Collins and Smith"/>
    <s v="Reactive real-time software"/>
    <n v="114400"/>
    <n v="196779"/>
    <x v="1"/>
    <n v="172.00961538461539"/>
    <n v="41.004167534903104"/>
    <n v="4799"/>
    <s v="US"/>
    <s v="USD"/>
    <d v="2017-02-10T06:00:00"/>
    <n v="1486706400"/>
    <d v="2017-03-09T06:00:00"/>
    <n v="1489039200"/>
    <b v="1"/>
    <b v="1"/>
    <s v="film &amp; video/documentary"/>
    <x v="4"/>
    <s v="documentary"/>
    <x v="10"/>
    <x v="5"/>
    <s v="Mar"/>
    <s v="2017"/>
  </r>
  <r>
    <n v="385"/>
    <s v="Warren-Harrison"/>
    <s v="Programmable incremental knowledge user"/>
    <n v="38900"/>
    <n v="56859"/>
    <x v="1"/>
    <n v="146.16709511568124"/>
    <n v="50.007915567282325"/>
    <n v="1137"/>
    <s v="US"/>
    <s v="USD"/>
    <d v="2019-03-29T05:00:00"/>
    <n v="1553835600"/>
    <d v="2019-04-30T05:00:00"/>
    <n v="1556600400"/>
    <b v="0"/>
    <b v="0"/>
    <s v="publishing/nonfiction"/>
    <x v="5"/>
    <s v="nonfiction"/>
    <x v="6"/>
    <x v="3"/>
    <s v="Apr"/>
    <s v="2019"/>
  </r>
  <r>
    <n v="386"/>
    <s v="Gardner Group"/>
    <s v="Progressive 5thgeneration customer loyalty"/>
    <n v="135500"/>
    <n v="103554"/>
    <x v="0"/>
    <n v="76.42361623616236"/>
    <n v="96.960674157303373"/>
    <n v="1068"/>
    <s v="US"/>
    <s v="USD"/>
    <d v="2010-06-26T05:00:00"/>
    <n v="1277528400"/>
    <d v="2010-07-08T05:00:00"/>
    <n v="1278565200"/>
    <b v="0"/>
    <b v="0"/>
    <s v="theater/plays"/>
    <x v="3"/>
    <s v="plays"/>
    <x v="5"/>
    <x v="6"/>
    <s v="Jul"/>
    <s v="2010"/>
  </r>
  <r>
    <n v="387"/>
    <s v="Flores-Lambert"/>
    <s v="Triple-buffered logistical frame"/>
    <n v="109000"/>
    <n v="42795"/>
    <x v="0"/>
    <n v="39.261467889908261"/>
    <n v="100.93160377358491"/>
    <n v="424"/>
    <s v="US"/>
    <s v="USD"/>
    <d v="2012-06-12T05:00:00"/>
    <n v="1339477200"/>
    <d v="2012-06-17T05:00:00"/>
    <n v="1339909200"/>
    <b v="0"/>
    <b v="0"/>
    <s v="technology/wearables"/>
    <x v="2"/>
    <s v="wearables"/>
    <x v="5"/>
    <x v="4"/>
    <s v="Jun"/>
    <s v="2012"/>
  </r>
  <r>
    <n v="388"/>
    <s v="Cruz Ltd"/>
    <s v="Exclusive dynamic adapter"/>
    <n v="114800"/>
    <n v="12938"/>
    <x v="3"/>
    <n v="11.270034843205574"/>
    <n v="89.227586206896547"/>
    <n v="145"/>
    <s v="CH"/>
    <s v="CHF"/>
    <d v="2012-01-04T06:00:00"/>
    <n v="1325656800"/>
    <d v="2012-01-06T06:00:00"/>
    <n v="1325829600"/>
    <b v="0"/>
    <b v="0"/>
    <s v="music/indie rock"/>
    <x v="1"/>
    <s v="indie rock"/>
    <x v="2"/>
    <x v="4"/>
    <s v="Jan"/>
    <s v="2012"/>
  </r>
  <r>
    <n v="389"/>
    <s v="Knox-Garner"/>
    <s v="Automated systemic hierarchy"/>
    <n v="83000"/>
    <n v="101352"/>
    <x v="1"/>
    <n v="122.11084337349398"/>
    <n v="87.979166666666671"/>
    <n v="1152"/>
    <s v="US"/>
    <s v="USD"/>
    <d v="2010-10-28T05:00:00"/>
    <n v="1288242000"/>
    <d v="2010-11-24T06:00:00"/>
    <n v="1290578400"/>
    <b v="0"/>
    <b v="0"/>
    <s v="theater/plays"/>
    <x v="3"/>
    <s v="plays"/>
    <x v="4"/>
    <x v="6"/>
    <s v="Nov"/>
    <s v="2010"/>
  </r>
  <r>
    <n v="390"/>
    <s v="Davis-Allen"/>
    <s v="Digitized eco-centric core"/>
    <n v="2400"/>
    <n v="4477"/>
    <x v="1"/>
    <n v="186.54166666666669"/>
    <n v="89.54"/>
    <n v="50"/>
    <s v="US"/>
    <s v="USD"/>
    <d v="2013-09-13T05:00:00"/>
    <n v="1379048400"/>
    <d v="2013-09-28T05:00:00"/>
    <n v="1380344400"/>
    <b v="0"/>
    <b v="0"/>
    <s v="photography/photography books"/>
    <x v="7"/>
    <s v="photography books"/>
    <x v="3"/>
    <x v="2"/>
    <s v="Sep"/>
    <s v="2013"/>
  </r>
  <r>
    <n v="391"/>
    <s v="Miller-Patel"/>
    <s v="Mandatory uniform strategy"/>
    <n v="60400"/>
    <n v="4393"/>
    <x v="0"/>
    <n v="7.2731788079470201"/>
    <n v="29.09271523178808"/>
    <n v="151"/>
    <s v="US"/>
    <s v="USD"/>
    <d v="2014-01-14T06:00:00"/>
    <n v="1389679200"/>
    <d v="2014-01-16T06:00:00"/>
    <n v="1389852000"/>
    <b v="0"/>
    <b v="0"/>
    <s v="publishing/nonfiction"/>
    <x v="5"/>
    <s v="nonfiction"/>
    <x v="2"/>
    <x v="1"/>
    <s v="Jan"/>
    <s v="2014"/>
  </r>
  <r>
    <n v="392"/>
    <s v="Hernandez-Grimes"/>
    <s v="Profit-focused zero administration forecast"/>
    <n v="102900"/>
    <n v="67546"/>
    <x v="0"/>
    <n v="65.642371234207957"/>
    <n v="42.006218905472636"/>
    <n v="1608"/>
    <s v="US"/>
    <s v="USD"/>
    <d v="2011-01-06T06:00:00"/>
    <n v="1294293600"/>
    <d v="2011-01-08T06:00:00"/>
    <n v="1294466400"/>
    <b v="0"/>
    <b v="0"/>
    <s v="technology/wearables"/>
    <x v="2"/>
    <s v="wearables"/>
    <x v="2"/>
    <x v="8"/>
    <s v="Jan"/>
    <s v="2011"/>
  </r>
  <r>
    <n v="393"/>
    <s v="Owens, Hall and Gonzalez"/>
    <s v="De-engineered static orchestration"/>
    <n v="62800"/>
    <n v="143788"/>
    <x v="1"/>
    <n v="228.96178343949046"/>
    <n v="47.004903563255965"/>
    <n v="3059"/>
    <s v="CA"/>
    <s v="CAD"/>
    <d v="2017-07-17T05:00:00"/>
    <n v="1500267600"/>
    <d v="2017-07-18T05:00:00"/>
    <n v="1500354000"/>
    <b v="0"/>
    <b v="0"/>
    <s v="music/jazz"/>
    <x v="1"/>
    <s v="jazz"/>
    <x v="8"/>
    <x v="5"/>
    <s v="Jul"/>
    <s v="2017"/>
  </r>
  <r>
    <n v="394"/>
    <s v="Noble-Bailey"/>
    <s v="Customizable dynamic info-mediaries"/>
    <n v="800"/>
    <n v="3755"/>
    <x v="1"/>
    <n v="469.37499999999994"/>
    <n v="110.44117647058823"/>
    <n v="34"/>
    <s v="US"/>
    <s v="USD"/>
    <d v="2013-07-29T05:00:00"/>
    <n v="1375074000"/>
    <d v="2013-08-08T05:00:00"/>
    <n v="1375938000"/>
    <b v="0"/>
    <b v="1"/>
    <s v="film &amp; video/documentary"/>
    <x v="4"/>
    <s v="documentary"/>
    <x v="8"/>
    <x v="2"/>
    <s v="Aug"/>
    <s v="2013"/>
  </r>
  <r>
    <n v="395"/>
    <s v="Taylor PLC"/>
    <s v="Enhanced incremental budgetary management"/>
    <n v="7100"/>
    <n v="9238"/>
    <x v="1"/>
    <n v="130.11267605633802"/>
    <n v="41.990909090909092"/>
    <n v="220"/>
    <s v="US"/>
    <s v="USD"/>
    <d v="2011-12-08T06:00:00"/>
    <n v="1323324000"/>
    <d v="2011-12-09T06:00:00"/>
    <n v="1323410400"/>
    <b v="1"/>
    <b v="0"/>
    <s v="theater/plays"/>
    <x v="3"/>
    <s v="plays"/>
    <x v="7"/>
    <x v="8"/>
    <s v="Dec"/>
    <s v="2011"/>
  </r>
  <r>
    <n v="396"/>
    <s v="Holmes PLC"/>
    <s v="Digitized local info-mediaries"/>
    <n v="46100"/>
    <n v="77012"/>
    <x v="1"/>
    <n v="167.05422993492408"/>
    <n v="48.012468827930178"/>
    <n v="1604"/>
    <s v="AU"/>
    <s v="AUD"/>
    <d v="2018-10-05T05:00:00"/>
    <n v="1538715600"/>
    <d v="2018-10-13T05:00:00"/>
    <n v="1539406800"/>
    <b v="0"/>
    <b v="0"/>
    <s v="film &amp; video/drama"/>
    <x v="4"/>
    <s v="drama"/>
    <x v="4"/>
    <x v="9"/>
    <s v="Oct"/>
    <s v="2018"/>
  </r>
  <r>
    <n v="397"/>
    <s v="Jones-Martin"/>
    <s v="Virtual systematic monitoring"/>
    <n v="8100"/>
    <n v="14083"/>
    <x v="1"/>
    <n v="173.8641975308642"/>
    <n v="31.019823788546255"/>
    <n v="454"/>
    <s v="US"/>
    <s v="USD"/>
    <d v="2013-05-23T05:00:00"/>
    <n v="1369285200"/>
    <d v="2013-05-29T05:00:00"/>
    <n v="1369803600"/>
    <b v="0"/>
    <b v="0"/>
    <s v="music/rock"/>
    <x v="1"/>
    <s v="rock"/>
    <x v="11"/>
    <x v="2"/>
    <s v="May"/>
    <s v="2013"/>
  </r>
  <r>
    <n v="398"/>
    <s v="Myers LLC"/>
    <s v="Reactive bottom-line open architecture"/>
    <n v="1700"/>
    <n v="12202"/>
    <x v="1"/>
    <n v="717.76470588235293"/>
    <n v="99.203252032520325"/>
    <n v="123"/>
    <s v="IT"/>
    <s v="EUR"/>
    <d v="2018-05-08T05:00:00"/>
    <n v="1525755600"/>
    <d v="2018-05-10T05:00:00"/>
    <n v="1525928400"/>
    <b v="0"/>
    <b v="1"/>
    <s v="film &amp; video/animation"/>
    <x v="4"/>
    <s v="animation"/>
    <x v="11"/>
    <x v="9"/>
    <s v="May"/>
    <s v="2018"/>
  </r>
  <r>
    <n v="399"/>
    <s v="Acosta, Mullins and Morris"/>
    <s v="Pre-emptive interactive model"/>
    <n v="97300"/>
    <n v="62127"/>
    <x v="0"/>
    <n v="63.850976361767728"/>
    <n v="66.022316684378325"/>
    <n v="941"/>
    <s v="US"/>
    <s v="USD"/>
    <d v="2011-02-02T06:00:00"/>
    <n v="1296626400"/>
    <d v="2011-02-09T06:00:00"/>
    <n v="1297231200"/>
    <b v="0"/>
    <b v="0"/>
    <s v="music/indie rock"/>
    <x v="1"/>
    <s v="indie rock"/>
    <x v="10"/>
    <x v="8"/>
    <s v="Feb"/>
    <s v="2011"/>
  </r>
  <r>
    <n v="400"/>
    <s v="Bell PLC"/>
    <s v="Ergonomic eco-centric open architecture"/>
    <n v="100"/>
    <n v="2"/>
    <x v="0"/>
    <n v="2"/>
    <n v="2"/>
    <n v="1"/>
    <s v="US"/>
    <s v="USD"/>
    <d v="2013-08-16T05:00:00"/>
    <n v="1376629200"/>
    <d v="2013-09-07T05:00:00"/>
    <n v="1378530000"/>
    <b v="0"/>
    <b v="1"/>
    <s v="photography/photography books"/>
    <x v="7"/>
    <s v="photography books"/>
    <x v="1"/>
    <x v="2"/>
    <s v="Sep"/>
    <s v="2013"/>
  </r>
  <r>
    <n v="401"/>
    <s v="Smith-Schmidt"/>
    <s v="Inverse radical hierarchy"/>
    <n v="900"/>
    <n v="13772"/>
    <x v="1"/>
    <n v="1530.2222222222222"/>
    <n v="46.060200668896321"/>
    <n v="299"/>
    <s v="US"/>
    <s v="USD"/>
    <d v="2019-10-27T05:00:00"/>
    <n v="1572152400"/>
    <d v="2019-10-27T05:00:00"/>
    <n v="1572152400"/>
    <b v="0"/>
    <b v="0"/>
    <s v="theater/plays"/>
    <x v="3"/>
    <s v="plays"/>
    <x v="4"/>
    <x v="3"/>
    <s v="Oct"/>
    <s v="2019"/>
  </r>
  <r>
    <n v="402"/>
    <s v="Ruiz, Richardson and Cole"/>
    <s v="Team-oriented static interface"/>
    <n v="7300"/>
    <n v="2946"/>
    <x v="0"/>
    <n v="40.356164383561641"/>
    <n v="73.650000000000006"/>
    <n v="40"/>
    <s v="US"/>
    <s v="USD"/>
    <d v="2012-01-06T06:00:00"/>
    <n v="1325829600"/>
    <d v="2012-02-22T06:00:00"/>
    <n v="1329890400"/>
    <b v="0"/>
    <b v="1"/>
    <s v="film &amp; video/shorts"/>
    <x v="4"/>
    <s v="shorts"/>
    <x v="2"/>
    <x v="4"/>
    <s v="Feb"/>
    <s v="2012"/>
  </r>
  <r>
    <n v="403"/>
    <s v="Leonard-Mcclain"/>
    <s v="Virtual foreground throughput"/>
    <n v="195800"/>
    <n v="168820"/>
    <x v="0"/>
    <n v="86.220633299284984"/>
    <n v="55.99336650082919"/>
    <n v="3015"/>
    <s v="CA"/>
    <s v="CAD"/>
    <d v="2010-05-12T05:00:00"/>
    <n v="1273640400"/>
    <d v="2010-06-17T05:00:00"/>
    <n v="1276750800"/>
    <b v="0"/>
    <b v="1"/>
    <s v="theater/plays"/>
    <x v="3"/>
    <s v="plays"/>
    <x v="11"/>
    <x v="6"/>
    <s v="Jun"/>
    <s v="2010"/>
  </r>
  <r>
    <n v="404"/>
    <s v="Bailey-Boyer"/>
    <s v="Visionary exuding Internet solution"/>
    <n v="48900"/>
    <n v="154321"/>
    <x v="1"/>
    <n v="315.58486707566465"/>
    <n v="68.985695127402778"/>
    <n v="2237"/>
    <s v="US"/>
    <s v="USD"/>
    <d v="2017-11-14T06:00:00"/>
    <n v="1510639200"/>
    <d v="2017-11-17T06:00:00"/>
    <n v="1510898400"/>
    <b v="0"/>
    <b v="0"/>
    <s v="theater/plays"/>
    <x v="3"/>
    <s v="plays"/>
    <x v="0"/>
    <x v="5"/>
    <s v="Nov"/>
    <s v="2017"/>
  </r>
  <r>
    <n v="405"/>
    <s v="Lee LLC"/>
    <s v="Synchronized secondary analyzer"/>
    <n v="29600"/>
    <n v="26527"/>
    <x v="0"/>
    <n v="89.618243243243242"/>
    <n v="60.981609195402299"/>
    <n v="435"/>
    <s v="US"/>
    <s v="USD"/>
    <d v="2018-06-04T05:00:00"/>
    <n v="1528088400"/>
    <d v="2018-07-24T05:00:00"/>
    <n v="1532408400"/>
    <b v="0"/>
    <b v="0"/>
    <s v="theater/plays"/>
    <x v="3"/>
    <s v="plays"/>
    <x v="5"/>
    <x v="9"/>
    <s v="Jul"/>
    <s v="2018"/>
  </r>
  <r>
    <n v="406"/>
    <s v="Lyons Inc"/>
    <s v="Balanced attitude-oriented parallelism"/>
    <n v="39300"/>
    <n v="71583"/>
    <x v="1"/>
    <n v="182.14503816793894"/>
    <n v="110.98139534883721"/>
    <n v="645"/>
    <s v="US"/>
    <s v="USD"/>
    <d v="2013-01-30T06:00:00"/>
    <n v="1359525600"/>
    <d v="2013-02-11T06:00:00"/>
    <n v="1360562400"/>
    <b v="1"/>
    <b v="0"/>
    <s v="film &amp; video/documentary"/>
    <x v="4"/>
    <s v="documentary"/>
    <x v="2"/>
    <x v="2"/>
    <s v="Feb"/>
    <s v="2013"/>
  </r>
  <r>
    <n v="407"/>
    <s v="Herrera-Wilson"/>
    <s v="Organized bandwidth-monitored core"/>
    <n v="3400"/>
    <n v="12100"/>
    <x v="1"/>
    <n v="355.88235294117646"/>
    <n v="25"/>
    <n v="484"/>
    <s v="DK"/>
    <s v="DKK"/>
    <d v="2019-10-13T05:00:00"/>
    <n v="1570942800"/>
    <d v="2019-10-20T05:00:00"/>
    <n v="1571547600"/>
    <b v="0"/>
    <b v="0"/>
    <s v="theater/plays"/>
    <x v="3"/>
    <s v="plays"/>
    <x v="4"/>
    <x v="3"/>
    <s v="Oct"/>
    <s v="2019"/>
  </r>
  <r>
    <n v="408"/>
    <s v="Mahoney, Adams and Lucas"/>
    <s v="Cloned leadingedge utilization"/>
    <n v="9200"/>
    <n v="12129"/>
    <x v="1"/>
    <n v="131.83695652173913"/>
    <n v="78.759740259740255"/>
    <n v="154"/>
    <s v="CA"/>
    <s v="CAD"/>
    <d v="2016-06-20T05:00:00"/>
    <n v="1466398800"/>
    <d v="2016-07-10T05:00:00"/>
    <n v="1468126800"/>
    <b v="0"/>
    <b v="0"/>
    <s v="film &amp; video/documentary"/>
    <x v="4"/>
    <s v="documentary"/>
    <x v="5"/>
    <x v="7"/>
    <s v="Jul"/>
    <s v="2016"/>
  </r>
  <r>
    <n v="409"/>
    <s v="Stewart LLC"/>
    <s v="Secured asymmetric projection"/>
    <n v="135600"/>
    <n v="62804"/>
    <x v="0"/>
    <n v="46.315634218289084"/>
    <n v="87.960784313725483"/>
    <n v="714"/>
    <s v="US"/>
    <s v="USD"/>
    <d v="2017-04-18T05:00:00"/>
    <n v="1492491600"/>
    <d v="2017-04-22T05:00:00"/>
    <n v="1492837200"/>
    <b v="0"/>
    <b v="0"/>
    <s v="music/rock"/>
    <x v="1"/>
    <s v="rock"/>
    <x v="9"/>
    <x v="5"/>
    <s v="Apr"/>
    <s v="2017"/>
  </r>
  <r>
    <n v="410"/>
    <s v="Mcmillan Group"/>
    <s v="Advanced cohesive Graphic Interface"/>
    <n v="153700"/>
    <n v="55536"/>
    <x v="2"/>
    <n v="36.132726089785294"/>
    <n v="49.987398739873989"/>
    <n v="1111"/>
    <s v="US"/>
    <s v="USD"/>
    <d v="2015-04-28T05:00:00"/>
    <n v="1430197200"/>
    <d v="2015-04-28T05:00:00"/>
    <n v="1430197200"/>
    <b v="0"/>
    <b v="0"/>
    <s v="games/mobile games"/>
    <x v="6"/>
    <s v="mobile games"/>
    <x v="9"/>
    <x v="0"/>
    <s v="Apr"/>
    <s v="2015"/>
  </r>
  <r>
    <n v="411"/>
    <s v="Beck, Thompson and Martinez"/>
    <s v="Down-sized maximized function"/>
    <n v="7800"/>
    <n v="8161"/>
    <x v="1"/>
    <n v="104.62820512820512"/>
    <n v="99.524390243902445"/>
    <n v="82"/>
    <s v="US"/>
    <s v="USD"/>
    <d v="2017-05-29T05:00:00"/>
    <n v="1496034000"/>
    <d v="2017-05-31T05:00:00"/>
    <n v="1496206800"/>
    <b v="0"/>
    <b v="0"/>
    <s v="theater/plays"/>
    <x v="3"/>
    <s v="plays"/>
    <x v="11"/>
    <x v="5"/>
    <s v="May"/>
    <s v="2017"/>
  </r>
  <r>
    <n v="412"/>
    <s v="Rodriguez-Scott"/>
    <s v="Realigned zero tolerance software"/>
    <n v="2100"/>
    <n v="14046"/>
    <x v="1"/>
    <n v="668.85714285714289"/>
    <n v="104.82089552238806"/>
    <n v="134"/>
    <s v="US"/>
    <s v="USD"/>
    <d v="2014-01-03T06:00:00"/>
    <n v="1388728800"/>
    <d v="2014-01-13T06:00:00"/>
    <n v="1389592800"/>
    <b v="0"/>
    <b v="0"/>
    <s v="publishing/fiction"/>
    <x v="5"/>
    <s v="fiction"/>
    <x v="2"/>
    <x v="1"/>
    <s v="Jan"/>
    <s v="2014"/>
  </r>
  <r>
    <n v="413"/>
    <s v="Rush-Bowers"/>
    <s v="Persevering analyzing extranet"/>
    <n v="189500"/>
    <n v="117628"/>
    <x v="2"/>
    <n v="62.072823218997364"/>
    <n v="108.01469237832875"/>
    <n v="1089"/>
    <s v="US"/>
    <s v="USD"/>
    <d v="2018-11-27T06:00:00"/>
    <n v="1543298400"/>
    <d v="2018-12-24T06:00:00"/>
    <n v="1545631200"/>
    <b v="0"/>
    <b v="0"/>
    <s v="film &amp; video/animation"/>
    <x v="4"/>
    <s v="animation"/>
    <x v="0"/>
    <x v="9"/>
    <s v="Dec"/>
    <s v="2018"/>
  </r>
  <r>
    <n v="414"/>
    <s v="Davis and Sons"/>
    <s v="Innovative human-resource migration"/>
    <n v="188200"/>
    <n v="159405"/>
    <x v="0"/>
    <n v="84.699787460148784"/>
    <n v="28.998544660724033"/>
    <n v="5497"/>
    <s v="US"/>
    <s v="USD"/>
    <d v="2010-04-20T05:00:00"/>
    <n v="1271739600"/>
    <d v="2010-04-28T05:00:00"/>
    <n v="1272430800"/>
    <b v="0"/>
    <b v="1"/>
    <s v="food/food trucks"/>
    <x v="0"/>
    <s v="food trucks"/>
    <x v="9"/>
    <x v="6"/>
    <s v="Apr"/>
    <s v="2010"/>
  </r>
  <r>
    <n v="415"/>
    <s v="Anderson-Pham"/>
    <s v="Intuitive needs-based monitoring"/>
    <n v="113500"/>
    <n v="12552"/>
    <x v="0"/>
    <n v="11.059030837004405"/>
    <n v="30.028708133971293"/>
    <n v="418"/>
    <s v="US"/>
    <s v="USD"/>
    <d v="2012-01-13T06:00:00"/>
    <n v="1326434400"/>
    <d v="2012-01-30T06:00:00"/>
    <n v="1327903200"/>
    <b v="0"/>
    <b v="0"/>
    <s v="theater/plays"/>
    <x v="3"/>
    <s v="plays"/>
    <x v="2"/>
    <x v="4"/>
    <s v="Jan"/>
    <s v="2012"/>
  </r>
  <r>
    <n v="416"/>
    <s v="Stewart-Coleman"/>
    <s v="Customer-focused disintermediate toolset"/>
    <n v="134600"/>
    <n v="59007"/>
    <x v="0"/>
    <n v="43.838781575037146"/>
    <n v="41.005559416261292"/>
    <n v="1439"/>
    <s v="US"/>
    <s v="USD"/>
    <d v="2011-01-17T06:00:00"/>
    <n v="1295244000"/>
    <d v="2011-01-26T06:00:00"/>
    <n v="1296021600"/>
    <b v="0"/>
    <b v="1"/>
    <s v="film &amp; video/documentary"/>
    <x v="4"/>
    <s v="documentary"/>
    <x v="2"/>
    <x v="8"/>
    <s v="Jan"/>
    <s v="2011"/>
  </r>
  <r>
    <n v="417"/>
    <s v="Bradshaw, Smith and Ryan"/>
    <s v="Upgradable 24/7 emulation"/>
    <n v="1700"/>
    <n v="943"/>
    <x v="0"/>
    <n v="55.470588235294116"/>
    <n v="62.866666666666667"/>
    <n v="15"/>
    <s v="US"/>
    <s v="USD"/>
    <d v="2018-11-03T05:00:00"/>
    <n v="1541221200"/>
    <d v="2018-11-27T06:00:00"/>
    <n v="1543298400"/>
    <b v="0"/>
    <b v="0"/>
    <s v="theater/plays"/>
    <x v="3"/>
    <s v="plays"/>
    <x v="0"/>
    <x v="9"/>
    <s v="Nov"/>
    <s v="2018"/>
  </r>
  <r>
    <n v="418"/>
    <s v="Jackson PLC"/>
    <s v="Quality-focused client-server core"/>
    <n v="163700"/>
    <n v="93963"/>
    <x v="0"/>
    <n v="57.399511301160658"/>
    <n v="47.005002501250623"/>
    <n v="1999"/>
    <s v="CA"/>
    <s v="CAD"/>
    <d v="2012-05-06T05:00:00"/>
    <n v="1336280400"/>
    <d v="2012-05-07T05:00:00"/>
    <n v="1336366800"/>
    <b v="0"/>
    <b v="0"/>
    <s v="film &amp; video/documentary"/>
    <x v="4"/>
    <s v="documentary"/>
    <x v="11"/>
    <x v="4"/>
    <s v="May"/>
    <s v="2012"/>
  </r>
  <r>
    <n v="419"/>
    <s v="Ware-Arias"/>
    <s v="Upgradable maximized protocol"/>
    <n v="113800"/>
    <n v="140469"/>
    <x v="1"/>
    <n v="123.43497363796135"/>
    <n v="26.997693638285604"/>
    <n v="5203"/>
    <s v="US"/>
    <s v="USD"/>
    <d v="2011-12-22T06:00:00"/>
    <n v="1324533600"/>
    <d v="2011-12-28T06:00:00"/>
    <n v="1325052000"/>
    <b v="0"/>
    <b v="0"/>
    <s v="technology/web"/>
    <x v="2"/>
    <s v="web"/>
    <x v="7"/>
    <x v="8"/>
    <s v="Dec"/>
    <s v="2011"/>
  </r>
  <r>
    <n v="420"/>
    <s v="Blair, Reyes and Woods"/>
    <s v="Cross-platform interactive synergy"/>
    <n v="5000"/>
    <n v="6423"/>
    <x v="1"/>
    <n v="128.46"/>
    <n v="68.329787234042556"/>
    <n v="94"/>
    <s v="US"/>
    <s v="USD"/>
    <d v="2017-06-25T05:00:00"/>
    <n v="1498366800"/>
    <d v="2017-07-09T05:00:00"/>
    <n v="1499576400"/>
    <b v="0"/>
    <b v="0"/>
    <s v="theater/plays"/>
    <x v="3"/>
    <s v="plays"/>
    <x v="5"/>
    <x v="5"/>
    <s v="Jul"/>
    <s v="2017"/>
  </r>
  <r>
    <n v="421"/>
    <s v="Thomas-Lopez"/>
    <s v="User-centric fault-tolerant archive"/>
    <n v="9400"/>
    <n v="6015"/>
    <x v="0"/>
    <n v="63.989361702127653"/>
    <n v="50.974576271186443"/>
    <n v="118"/>
    <s v="US"/>
    <s v="USD"/>
    <d v="2017-06-29T05:00:00"/>
    <n v="1498712400"/>
    <d v="2017-07-29T05:00:00"/>
    <n v="1501304400"/>
    <b v="0"/>
    <b v="1"/>
    <s v="technology/wearables"/>
    <x v="2"/>
    <s v="wearables"/>
    <x v="5"/>
    <x v="5"/>
    <s v="Jul"/>
    <s v="2017"/>
  </r>
  <r>
    <n v="422"/>
    <s v="Brown, Davies and Pacheco"/>
    <s v="Reverse-engineered regional knowledge user"/>
    <n v="8700"/>
    <n v="11075"/>
    <x v="1"/>
    <n v="127.29885057471265"/>
    <n v="54.024390243902438"/>
    <n v="205"/>
    <s v="US"/>
    <s v="USD"/>
    <d v="2010-04-17T05:00:00"/>
    <n v="1271480400"/>
    <d v="2010-05-07T05:00:00"/>
    <n v="1273208400"/>
    <b v="0"/>
    <b v="1"/>
    <s v="theater/plays"/>
    <x v="3"/>
    <s v="plays"/>
    <x v="9"/>
    <x v="6"/>
    <s v="May"/>
    <s v="2010"/>
  </r>
  <r>
    <n v="423"/>
    <s v="Jones-Riddle"/>
    <s v="Self-enabling real-time definition"/>
    <n v="147800"/>
    <n v="15723"/>
    <x v="0"/>
    <n v="10.638024357239512"/>
    <n v="97.055555555555557"/>
    <n v="162"/>
    <s v="US"/>
    <s v="USD"/>
    <d v="2011-09-22T05:00:00"/>
    <n v="1316667600"/>
    <d v="2011-09-24T05:00:00"/>
    <n v="1316840400"/>
    <b v="0"/>
    <b v="1"/>
    <s v="food/food trucks"/>
    <x v="0"/>
    <s v="food trucks"/>
    <x v="3"/>
    <x v="8"/>
    <s v="Sep"/>
    <s v="2011"/>
  </r>
  <r>
    <n v="424"/>
    <s v="Schmidt-Gomez"/>
    <s v="User-centric impactful projection"/>
    <n v="5100"/>
    <n v="2064"/>
    <x v="0"/>
    <n v="40.470588235294116"/>
    <n v="24.867469879518072"/>
    <n v="83"/>
    <s v="US"/>
    <s v="USD"/>
    <d v="2018-04-18T05:00:00"/>
    <n v="1524027600"/>
    <d v="2018-04-24T05:00:00"/>
    <n v="1524546000"/>
    <b v="0"/>
    <b v="0"/>
    <s v="music/indie rock"/>
    <x v="1"/>
    <s v="indie rock"/>
    <x v="9"/>
    <x v="9"/>
    <s v="Apr"/>
    <s v="2018"/>
  </r>
  <r>
    <n v="425"/>
    <s v="Sullivan, Davis and Booth"/>
    <s v="Vision-oriented actuating hardware"/>
    <n v="2700"/>
    <n v="7767"/>
    <x v="1"/>
    <n v="287.66666666666663"/>
    <n v="84.423913043478265"/>
    <n v="92"/>
    <s v="US"/>
    <s v="USD"/>
    <d v="2015-07-28T05:00:00"/>
    <n v="1438059600"/>
    <d v="2015-08-03T05:00:00"/>
    <n v="1438578000"/>
    <b v="0"/>
    <b v="0"/>
    <s v="photography/photography books"/>
    <x v="7"/>
    <s v="photography books"/>
    <x v="8"/>
    <x v="0"/>
    <s v="Aug"/>
    <s v="2015"/>
  </r>
  <r>
    <n v="426"/>
    <s v="Edwards-Kane"/>
    <s v="Virtual leadingedge framework"/>
    <n v="1800"/>
    <n v="10313"/>
    <x v="1"/>
    <n v="572.94444444444446"/>
    <n v="47.091324200913242"/>
    <n v="219"/>
    <s v="US"/>
    <s v="USD"/>
    <d v="2013-02-27T06:00:00"/>
    <n v="1361944800"/>
    <d v="2013-03-06T06:00:00"/>
    <n v="1362549600"/>
    <b v="0"/>
    <b v="0"/>
    <s v="theater/plays"/>
    <x v="3"/>
    <s v="plays"/>
    <x v="10"/>
    <x v="2"/>
    <s v="Mar"/>
    <s v="2013"/>
  </r>
  <r>
    <n v="427"/>
    <s v="Hicks, Wall and Webb"/>
    <s v="Managed discrete framework"/>
    <n v="174500"/>
    <n v="197018"/>
    <x v="1"/>
    <n v="112.90429799426933"/>
    <n v="77.996041171813147"/>
    <n v="2526"/>
    <s v="US"/>
    <s v="USD"/>
    <d v="2014-09-13T05:00:00"/>
    <n v="1410584400"/>
    <d v="2014-10-15T05:00:00"/>
    <n v="1413349200"/>
    <b v="0"/>
    <b v="1"/>
    <s v="theater/plays"/>
    <x v="3"/>
    <s v="plays"/>
    <x v="3"/>
    <x v="1"/>
    <s v="Oct"/>
    <s v="2014"/>
  </r>
  <r>
    <n v="428"/>
    <s v="Mayer-Richmond"/>
    <s v="Progressive zero-defect capability"/>
    <n v="101400"/>
    <n v="47037"/>
    <x v="0"/>
    <n v="46.387573964497044"/>
    <n v="62.967871485943775"/>
    <n v="747"/>
    <s v="US"/>
    <s v="USD"/>
    <d v="2011-02-11T06:00:00"/>
    <n v="1297404000"/>
    <d v="2011-02-18T06:00:00"/>
    <n v="1298008800"/>
    <b v="0"/>
    <b v="0"/>
    <s v="film &amp; video/animation"/>
    <x v="4"/>
    <s v="animation"/>
    <x v="10"/>
    <x v="8"/>
    <s v="Feb"/>
    <s v="2011"/>
  </r>
  <r>
    <n v="429"/>
    <s v="Robles Ltd"/>
    <s v="Right-sized demand-driven adapter"/>
    <n v="191000"/>
    <n v="173191"/>
    <x v="3"/>
    <n v="90.675916230366497"/>
    <n v="81.006080449017773"/>
    <n v="2138"/>
    <s v="US"/>
    <s v="USD"/>
    <d v="2014-02-10T06:00:00"/>
    <n v="1392012000"/>
    <d v="2014-03-10T05:00:00"/>
    <n v="1394427600"/>
    <b v="0"/>
    <b v="1"/>
    <s v="photography/photography books"/>
    <x v="7"/>
    <s v="photography books"/>
    <x v="10"/>
    <x v="1"/>
    <s v="Mar"/>
    <s v="2014"/>
  </r>
  <r>
    <n v="430"/>
    <s v="Cochran Ltd"/>
    <s v="Re-engineered attitude-oriented frame"/>
    <n v="8100"/>
    <n v="5487"/>
    <x v="0"/>
    <n v="67.740740740740748"/>
    <n v="65.321428571428569"/>
    <n v="84"/>
    <s v="US"/>
    <s v="USD"/>
    <d v="2019-09-29T05:00:00"/>
    <n v="1569733200"/>
    <d v="2019-11-02T05:00:00"/>
    <n v="1572670800"/>
    <b v="0"/>
    <b v="0"/>
    <s v="theater/plays"/>
    <x v="3"/>
    <s v="plays"/>
    <x v="3"/>
    <x v="3"/>
    <s v="Nov"/>
    <s v="2019"/>
  </r>
  <r>
    <n v="431"/>
    <s v="Rosales LLC"/>
    <s v="Compatible multimedia utilization"/>
    <n v="5100"/>
    <n v="9817"/>
    <x v="1"/>
    <n v="192.49019607843135"/>
    <n v="104.43617021276596"/>
    <n v="94"/>
    <s v="US"/>
    <s v="USD"/>
    <d v="2018-06-22T05:00:00"/>
    <n v="1529643600"/>
    <d v="2018-07-09T05:00:00"/>
    <n v="1531112400"/>
    <b v="1"/>
    <b v="0"/>
    <s v="theater/plays"/>
    <x v="3"/>
    <s v="plays"/>
    <x v="5"/>
    <x v="9"/>
    <s v="Jul"/>
    <s v="2018"/>
  </r>
  <r>
    <n v="432"/>
    <s v="Harper-Bryan"/>
    <s v="Re-contextualized dedicated hardware"/>
    <n v="7700"/>
    <n v="6369"/>
    <x v="0"/>
    <n v="82.714285714285722"/>
    <n v="69.989010989010993"/>
    <n v="91"/>
    <s v="US"/>
    <s v="USD"/>
    <d v="2014-05-02T05:00:00"/>
    <n v="1399006800"/>
    <d v="2014-05-22T05:00:00"/>
    <n v="1400734800"/>
    <b v="0"/>
    <b v="0"/>
    <s v="theater/plays"/>
    <x v="3"/>
    <s v="plays"/>
    <x v="11"/>
    <x v="1"/>
    <s v="May"/>
    <s v="2014"/>
  </r>
  <r>
    <n v="433"/>
    <s v="Potter, Harper and Everett"/>
    <s v="Decentralized composite paradigm"/>
    <n v="121400"/>
    <n v="65755"/>
    <x v="0"/>
    <n v="54.163920922570021"/>
    <n v="83.023989898989896"/>
    <n v="792"/>
    <s v="US"/>
    <s v="USD"/>
    <d v="2013-11-25T06:00:00"/>
    <n v="1385359200"/>
    <d v="2013-12-11T06:00:00"/>
    <n v="1386741600"/>
    <b v="0"/>
    <b v="1"/>
    <s v="film &amp; video/documentary"/>
    <x v="4"/>
    <s v="documentary"/>
    <x v="0"/>
    <x v="2"/>
    <s v="Dec"/>
    <s v="2013"/>
  </r>
  <r>
    <n v="434"/>
    <s v="Floyd-Sims"/>
    <s v="Cloned transitional hierarchy"/>
    <n v="5400"/>
    <n v="903"/>
    <x v="3"/>
    <n v="16.722222222222221"/>
    <n v="90.3"/>
    <n v="10"/>
    <s v="CA"/>
    <s v="CAD"/>
    <d v="2016-12-01T06:00:00"/>
    <n v="1480572000"/>
    <d v="2016-12-15T06:00:00"/>
    <n v="1481781600"/>
    <b v="1"/>
    <b v="0"/>
    <s v="theater/plays"/>
    <x v="3"/>
    <s v="plays"/>
    <x v="7"/>
    <x v="7"/>
    <s v="Dec"/>
    <s v="2016"/>
  </r>
  <r>
    <n v="435"/>
    <s v="Spence, Jackson and Kelly"/>
    <s v="Advanced discrete leverage"/>
    <n v="152400"/>
    <n v="178120"/>
    <x v="1"/>
    <n v="116.87664041994749"/>
    <n v="103.98131932282546"/>
    <n v="1713"/>
    <s v="IT"/>
    <s v="EUR"/>
    <d v="2014-12-15T06:00:00"/>
    <n v="1418623200"/>
    <d v="2014-12-27T06:00:00"/>
    <n v="1419660000"/>
    <b v="0"/>
    <b v="1"/>
    <s v="theater/plays"/>
    <x v="3"/>
    <s v="plays"/>
    <x v="7"/>
    <x v="1"/>
    <s v="Dec"/>
    <s v="2014"/>
  </r>
  <r>
    <n v="436"/>
    <s v="King-Nguyen"/>
    <s v="Open-source incremental throughput"/>
    <n v="1300"/>
    <n v="13678"/>
    <x v="1"/>
    <n v="1052.1538461538462"/>
    <n v="54.931726907630519"/>
    <n v="249"/>
    <s v="US"/>
    <s v="USD"/>
    <d v="2019-04-20T05:00:00"/>
    <n v="1555736400"/>
    <d v="2019-04-21T05:00:00"/>
    <n v="1555822800"/>
    <b v="0"/>
    <b v="0"/>
    <s v="music/jazz"/>
    <x v="1"/>
    <s v="jazz"/>
    <x v="9"/>
    <x v="3"/>
    <s v="Apr"/>
    <s v="2019"/>
  </r>
  <r>
    <n v="437"/>
    <s v="Hansen Group"/>
    <s v="Centralized regional interface"/>
    <n v="8100"/>
    <n v="9969"/>
    <x v="1"/>
    <n v="123.07407407407408"/>
    <n v="51.921875"/>
    <n v="192"/>
    <s v="US"/>
    <s v="USD"/>
    <d v="2015-09-13T05:00:00"/>
    <n v="1442120400"/>
    <d v="2015-09-16T05:00:00"/>
    <n v="1442379600"/>
    <b v="0"/>
    <b v="1"/>
    <s v="film &amp; video/animation"/>
    <x v="4"/>
    <s v="animation"/>
    <x v="3"/>
    <x v="0"/>
    <s v="Sep"/>
    <s v="2015"/>
  </r>
  <r>
    <n v="438"/>
    <s v="Mathis, Hall and Hansen"/>
    <s v="Streamlined web-enabled knowledgebase"/>
    <n v="8300"/>
    <n v="14827"/>
    <x v="1"/>
    <n v="178.63855421686748"/>
    <n v="60.02834008097166"/>
    <n v="247"/>
    <s v="US"/>
    <s v="USD"/>
    <d v="2013-03-04T06:00:00"/>
    <n v="1362376800"/>
    <d v="2013-04-03T05:00:00"/>
    <n v="1364965200"/>
    <b v="0"/>
    <b v="0"/>
    <s v="theater/plays"/>
    <x v="3"/>
    <s v="plays"/>
    <x v="6"/>
    <x v="2"/>
    <s v="Apr"/>
    <s v="2013"/>
  </r>
  <r>
    <n v="439"/>
    <s v="Cummings Inc"/>
    <s v="Digitized transitional monitoring"/>
    <n v="28400"/>
    <n v="100900"/>
    <x v="1"/>
    <n v="355.28169014084506"/>
    <n v="44.003488879197555"/>
    <n v="2293"/>
    <s v="US"/>
    <s v="USD"/>
    <d v="2016-11-06T05:00:00"/>
    <n v="1478408400"/>
    <d v="2016-11-13T06:00:00"/>
    <n v="1479016800"/>
    <b v="0"/>
    <b v="0"/>
    <s v="film &amp; video/science fiction"/>
    <x v="4"/>
    <s v="science fiction"/>
    <x v="0"/>
    <x v="7"/>
    <s v="Nov"/>
    <s v="2016"/>
  </r>
  <r>
    <n v="440"/>
    <s v="Miller-Poole"/>
    <s v="Networked optimal adapter"/>
    <n v="102500"/>
    <n v="165954"/>
    <x v="1"/>
    <n v="161.90634146341463"/>
    <n v="53.003513254551258"/>
    <n v="3131"/>
    <s v="US"/>
    <s v="USD"/>
    <d v="2017-06-30T05:00:00"/>
    <n v="1498798800"/>
    <d v="2017-07-10T05:00:00"/>
    <n v="1499662800"/>
    <b v="0"/>
    <b v="0"/>
    <s v="film &amp; video/television"/>
    <x v="4"/>
    <s v="television"/>
    <x v="5"/>
    <x v="5"/>
    <s v="Jul"/>
    <s v="2017"/>
  </r>
  <r>
    <n v="441"/>
    <s v="Rodriguez-West"/>
    <s v="Automated optimal function"/>
    <n v="7000"/>
    <n v="1744"/>
    <x v="0"/>
    <n v="24.914285714285715"/>
    <n v="54.5"/>
    <n v="32"/>
    <s v="US"/>
    <s v="USD"/>
    <d v="2012-04-26T05:00:00"/>
    <n v="1335416400"/>
    <d v="2012-05-24T05:00:00"/>
    <n v="1337835600"/>
    <b v="0"/>
    <b v="0"/>
    <s v="technology/wearables"/>
    <x v="2"/>
    <s v="wearables"/>
    <x v="9"/>
    <x v="4"/>
    <s v="May"/>
    <s v="2012"/>
  </r>
  <r>
    <n v="442"/>
    <s v="Calderon, Bradford and Dean"/>
    <s v="Devolved system-worthy framework"/>
    <n v="5400"/>
    <n v="10731"/>
    <x v="1"/>
    <n v="198.72222222222223"/>
    <n v="75.04195804195804"/>
    <n v="143"/>
    <s v="IT"/>
    <s v="EUR"/>
    <d v="2017-09-02T05:00:00"/>
    <n v="1504328400"/>
    <d v="2017-09-18T05:00:00"/>
    <n v="1505710800"/>
    <b v="0"/>
    <b v="0"/>
    <s v="theater/plays"/>
    <x v="3"/>
    <s v="plays"/>
    <x v="3"/>
    <x v="5"/>
    <s v="Sep"/>
    <s v="2017"/>
  </r>
  <r>
    <n v="443"/>
    <s v="Clark-Bowman"/>
    <s v="Stand-alone user-facing service-desk"/>
    <n v="9300"/>
    <n v="3232"/>
    <x v="3"/>
    <n v="34.752688172043008"/>
    <n v="35.911111111111111"/>
    <n v="90"/>
    <s v="US"/>
    <s v="USD"/>
    <d v="2010-09-30T05:00:00"/>
    <n v="1285822800"/>
    <d v="2010-10-19T05:00:00"/>
    <n v="1287464400"/>
    <b v="0"/>
    <b v="0"/>
    <s v="theater/plays"/>
    <x v="3"/>
    <s v="plays"/>
    <x v="3"/>
    <x v="6"/>
    <s v="Oct"/>
    <s v="2010"/>
  </r>
  <r>
    <n v="444"/>
    <s v="Hensley Ltd"/>
    <s v="Versatile global attitude"/>
    <n v="6200"/>
    <n v="10938"/>
    <x v="1"/>
    <n v="176.41935483870967"/>
    <n v="36.952702702702702"/>
    <n v="296"/>
    <s v="US"/>
    <s v="USD"/>
    <d v="2011-07-24T05:00:00"/>
    <n v="1311483600"/>
    <d v="2011-07-26T05:00:00"/>
    <n v="1311656400"/>
    <b v="0"/>
    <b v="1"/>
    <s v="music/indie rock"/>
    <x v="1"/>
    <s v="indie rock"/>
    <x v="8"/>
    <x v="8"/>
    <s v="Jul"/>
    <s v="2011"/>
  </r>
  <r>
    <n v="445"/>
    <s v="Anderson-Pearson"/>
    <s v="Intuitive demand-driven Local Area Network"/>
    <n v="2100"/>
    <n v="10739"/>
    <x v="1"/>
    <n v="511.38095238095235"/>
    <n v="63.170588235294119"/>
    <n v="170"/>
    <s v="US"/>
    <s v="USD"/>
    <d v="2010-12-03T06:00:00"/>
    <n v="1291356000"/>
    <d v="2010-12-24T06:00:00"/>
    <n v="1293170400"/>
    <b v="0"/>
    <b v="1"/>
    <s v="theater/plays"/>
    <x v="3"/>
    <s v="plays"/>
    <x v="7"/>
    <x v="6"/>
    <s v="Dec"/>
    <s v="2010"/>
  </r>
  <r>
    <n v="446"/>
    <s v="Martin, Martin and Solis"/>
    <s v="Assimilated uniform methodology"/>
    <n v="6800"/>
    <n v="5579"/>
    <x v="0"/>
    <n v="82.044117647058826"/>
    <n v="29.99462365591398"/>
    <n v="186"/>
    <s v="US"/>
    <s v="USD"/>
    <d v="2012-12-18T06:00:00"/>
    <n v="1355810400"/>
    <d v="2012-12-20T06:00:00"/>
    <n v="1355983200"/>
    <b v="0"/>
    <b v="0"/>
    <s v="technology/wearables"/>
    <x v="2"/>
    <s v="wearables"/>
    <x v="7"/>
    <x v="4"/>
    <s v="Dec"/>
    <s v="2012"/>
  </r>
  <r>
    <n v="447"/>
    <s v="Harrington-Harper"/>
    <s v="Self-enabling next generation algorithm"/>
    <n v="155200"/>
    <n v="37754"/>
    <x v="3"/>
    <n v="24.326030927835053"/>
    <n v="86"/>
    <n v="439"/>
    <s v="GB"/>
    <s v="GBP"/>
    <d v="2017-12-19T06:00:00"/>
    <n v="1513663200"/>
    <d v="2018-01-04T06:00:00"/>
    <n v="1515045600"/>
    <b v="0"/>
    <b v="0"/>
    <s v="film &amp; video/television"/>
    <x v="4"/>
    <s v="television"/>
    <x v="7"/>
    <x v="5"/>
    <s v="Jan"/>
    <s v="2018"/>
  </r>
  <r>
    <n v="448"/>
    <s v="Price and Sons"/>
    <s v="Object-based demand-driven strategy"/>
    <n v="89900"/>
    <n v="45384"/>
    <x v="0"/>
    <n v="50.482758620689658"/>
    <n v="75.014876033057845"/>
    <n v="605"/>
    <s v="US"/>
    <s v="USD"/>
    <d v="2013-04-14T05:00:00"/>
    <n v="1365915600"/>
    <d v="2013-04-16T05:00:00"/>
    <n v="1366088400"/>
    <b v="0"/>
    <b v="1"/>
    <s v="games/video games"/>
    <x v="6"/>
    <s v="video games"/>
    <x v="9"/>
    <x v="2"/>
    <s v="Apr"/>
    <s v="2013"/>
  </r>
  <r>
    <n v="449"/>
    <s v="Cuevas-Morales"/>
    <s v="Public-key coherent ability"/>
    <n v="900"/>
    <n v="8703"/>
    <x v="1"/>
    <n v="967"/>
    <n v="101.19767441860465"/>
    <n v="86"/>
    <s v="DK"/>
    <s v="DKK"/>
    <d v="2019-03-06T06:00:00"/>
    <n v="1551852000"/>
    <d v="2019-03-23T05:00:00"/>
    <n v="1553317200"/>
    <b v="0"/>
    <b v="0"/>
    <s v="games/video games"/>
    <x v="6"/>
    <s v="video games"/>
    <x v="6"/>
    <x v="3"/>
    <s v="Mar"/>
    <s v="2019"/>
  </r>
  <r>
    <n v="450"/>
    <s v="Delgado-Hatfield"/>
    <s v="Up-sized composite success"/>
    <n v="100"/>
    <n v="4"/>
    <x v="0"/>
    <n v="4"/>
    <n v="4"/>
    <n v="1"/>
    <s v="CA"/>
    <s v="CAD"/>
    <d v="2018-10-21T05:00:00"/>
    <n v="1540098000"/>
    <d v="2018-11-13T06:00:00"/>
    <n v="1542088800"/>
    <b v="0"/>
    <b v="0"/>
    <s v="film &amp; video/animation"/>
    <x v="4"/>
    <s v="animation"/>
    <x v="4"/>
    <x v="9"/>
    <s v="Nov"/>
    <s v="2018"/>
  </r>
  <r>
    <n v="451"/>
    <s v="Padilla-Porter"/>
    <s v="Innovative exuding matrix"/>
    <n v="148400"/>
    <n v="182302"/>
    <x v="1"/>
    <n v="122.84501347708894"/>
    <n v="29.001272669424118"/>
    <n v="6286"/>
    <s v="US"/>
    <s v="USD"/>
    <d v="2017-07-19T05:00:00"/>
    <n v="1500440400"/>
    <d v="2017-08-19T05:00:00"/>
    <n v="1503118800"/>
    <b v="0"/>
    <b v="0"/>
    <s v="music/rock"/>
    <x v="1"/>
    <s v="rock"/>
    <x v="8"/>
    <x v="5"/>
    <s v="Aug"/>
    <s v="2017"/>
  </r>
  <r>
    <n v="452"/>
    <s v="Morris Group"/>
    <s v="Realigned impactful artificial intelligence"/>
    <n v="4800"/>
    <n v="3045"/>
    <x v="0"/>
    <n v="63.4375"/>
    <n v="98.225806451612897"/>
    <n v="31"/>
    <s v="US"/>
    <s v="USD"/>
    <d v="2010-07-06T05:00:00"/>
    <n v="1278392400"/>
    <d v="2010-07-07T05:00:00"/>
    <n v="1278478800"/>
    <b v="0"/>
    <b v="0"/>
    <s v="film &amp; video/drama"/>
    <x v="4"/>
    <s v="drama"/>
    <x v="8"/>
    <x v="6"/>
    <s v="Jul"/>
    <s v="2010"/>
  </r>
  <r>
    <n v="453"/>
    <s v="Saunders Ltd"/>
    <s v="Multi-layered multi-tasking secured line"/>
    <n v="182400"/>
    <n v="102749"/>
    <x v="0"/>
    <n v="56.331688596491226"/>
    <n v="87.001693480101608"/>
    <n v="1181"/>
    <s v="US"/>
    <s v="USD"/>
    <d v="2016-12-01T06:00:00"/>
    <n v="1480572000"/>
    <d v="2017-01-11T06:00:00"/>
    <n v="1484114400"/>
    <b v="0"/>
    <b v="0"/>
    <s v="film &amp; video/science fiction"/>
    <x v="4"/>
    <s v="science fiction"/>
    <x v="7"/>
    <x v="7"/>
    <s v="Jan"/>
    <s v="2017"/>
  </r>
  <r>
    <n v="454"/>
    <s v="Woods Inc"/>
    <s v="Upgradable upward-trending portal"/>
    <n v="4000"/>
    <n v="1763"/>
    <x v="0"/>
    <n v="44.074999999999996"/>
    <n v="45.205128205128204"/>
    <n v="39"/>
    <s v="US"/>
    <s v="USD"/>
    <d v="2013-10-21T05:00:00"/>
    <n v="1382331600"/>
    <d v="2013-11-26T06:00:00"/>
    <n v="1385445600"/>
    <b v="0"/>
    <b v="1"/>
    <s v="film &amp; video/drama"/>
    <x v="4"/>
    <s v="drama"/>
    <x v="4"/>
    <x v="2"/>
    <s v="Nov"/>
    <s v="2013"/>
  </r>
  <r>
    <n v="455"/>
    <s v="Villanueva, Wright and Richardson"/>
    <s v="Profit-focused global product"/>
    <n v="116500"/>
    <n v="137904"/>
    <x v="1"/>
    <n v="118.37253218884121"/>
    <n v="37.001341561577675"/>
    <n v="3727"/>
    <s v="US"/>
    <s v="USD"/>
    <d v="2011-09-23T05:00:00"/>
    <n v="1316754000"/>
    <d v="2011-10-16T05:00:00"/>
    <n v="1318741200"/>
    <b v="0"/>
    <b v="0"/>
    <s v="theater/plays"/>
    <x v="3"/>
    <s v="plays"/>
    <x v="3"/>
    <x v="8"/>
    <s v="Oct"/>
    <s v="2011"/>
  </r>
  <r>
    <n v="456"/>
    <s v="Wilson, Brooks and Clark"/>
    <s v="Operative well-modulated data-warehouse"/>
    <n v="146400"/>
    <n v="152438"/>
    <x v="1"/>
    <n v="104.1243169398907"/>
    <n v="94.976947040498445"/>
    <n v="1605"/>
    <s v="US"/>
    <s v="USD"/>
    <d v="2018-02-10T06:00:00"/>
    <n v="1518242400"/>
    <d v="2018-02-10T06:00:00"/>
    <n v="1518242400"/>
    <b v="0"/>
    <b v="1"/>
    <s v="music/indie rock"/>
    <x v="1"/>
    <s v="indie rock"/>
    <x v="10"/>
    <x v="9"/>
    <s v="Feb"/>
    <s v="2018"/>
  </r>
  <r>
    <n v="457"/>
    <s v="Sheppard, Smith and Spence"/>
    <s v="Cloned asymmetric functionalities"/>
    <n v="5000"/>
    <n v="1332"/>
    <x v="0"/>
    <n v="26.640000000000004"/>
    <n v="28.956521739130434"/>
    <n v="46"/>
    <s v="US"/>
    <s v="USD"/>
    <d v="2016-10-14T05:00:00"/>
    <n v="1476421200"/>
    <d v="2016-10-16T05:00:00"/>
    <n v="1476594000"/>
    <b v="0"/>
    <b v="0"/>
    <s v="theater/plays"/>
    <x v="3"/>
    <s v="plays"/>
    <x v="4"/>
    <x v="7"/>
    <s v="Oct"/>
    <s v="2016"/>
  </r>
  <r>
    <n v="458"/>
    <s v="Wise, Thompson and Allen"/>
    <s v="Pre-emptive neutral portal"/>
    <n v="33800"/>
    <n v="118706"/>
    <x v="1"/>
    <n v="351.20118343195264"/>
    <n v="55.993396226415094"/>
    <n v="2120"/>
    <s v="US"/>
    <s v="USD"/>
    <d v="2010-03-28T05:00:00"/>
    <n v="1269752400"/>
    <d v="2010-05-11T05:00:00"/>
    <n v="1273554000"/>
    <b v="0"/>
    <b v="0"/>
    <s v="theater/plays"/>
    <x v="3"/>
    <s v="plays"/>
    <x v="6"/>
    <x v="6"/>
    <s v="May"/>
    <s v="2010"/>
  </r>
  <r>
    <n v="459"/>
    <s v="Lane, Ryan and Chapman"/>
    <s v="Switchable demand-driven help-desk"/>
    <n v="6300"/>
    <n v="5674"/>
    <x v="0"/>
    <n v="90.063492063492063"/>
    <n v="54.038095238095238"/>
    <n v="105"/>
    <s v="US"/>
    <s v="USD"/>
    <d v="2014-12-28T06:00:00"/>
    <n v="1419746400"/>
    <d v="2015-01-22T06:00:00"/>
    <n v="1421906400"/>
    <b v="0"/>
    <b v="0"/>
    <s v="film &amp; video/documentary"/>
    <x v="4"/>
    <s v="documentary"/>
    <x v="7"/>
    <x v="1"/>
    <s v="Jan"/>
    <s v="2015"/>
  </r>
  <r>
    <n v="460"/>
    <s v="Rich, Alvarez and King"/>
    <s v="Business-focused static ability"/>
    <n v="2400"/>
    <n v="4119"/>
    <x v="1"/>
    <n v="171.625"/>
    <n v="82.38"/>
    <n v="50"/>
    <s v="US"/>
    <s v="USD"/>
    <d v="2010-08-09T05:00:00"/>
    <n v="1281330000"/>
    <d v="2010-08-12T05:00:00"/>
    <n v="1281589200"/>
    <b v="0"/>
    <b v="0"/>
    <s v="theater/plays"/>
    <x v="3"/>
    <s v="plays"/>
    <x v="1"/>
    <x v="6"/>
    <s v="Aug"/>
    <s v="2010"/>
  </r>
  <r>
    <n v="461"/>
    <s v="Terry-Salinas"/>
    <s v="Networked secondary structure"/>
    <n v="98800"/>
    <n v="139354"/>
    <x v="1"/>
    <n v="141.04655870445345"/>
    <n v="66.997115384615384"/>
    <n v="2080"/>
    <s v="US"/>
    <s v="USD"/>
    <d v="2014-04-28T05:00:00"/>
    <n v="1398661200"/>
    <d v="2014-05-18T05:00:00"/>
    <n v="1400389200"/>
    <b v="0"/>
    <b v="0"/>
    <s v="film &amp; video/drama"/>
    <x v="4"/>
    <s v="drama"/>
    <x v="9"/>
    <x v="1"/>
    <s v="May"/>
    <s v="2014"/>
  </r>
  <r>
    <n v="462"/>
    <s v="Wang-Rodriguez"/>
    <s v="Total multimedia website"/>
    <n v="188800"/>
    <n v="57734"/>
    <x v="0"/>
    <n v="30.57944915254237"/>
    <n v="107.91401869158878"/>
    <n v="535"/>
    <s v="US"/>
    <s v="USD"/>
    <d v="2013-01-30T06:00:00"/>
    <n v="1359525600"/>
    <d v="2013-03-09T06:00:00"/>
    <n v="1362808800"/>
    <b v="0"/>
    <b v="0"/>
    <s v="games/mobile games"/>
    <x v="6"/>
    <s v="mobile games"/>
    <x v="2"/>
    <x v="2"/>
    <s v="Mar"/>
    <s v="2013"/>
  </r>
  <r>
    <n v="463"/>
    <s v="Mckee-Hill"/>
    <s v="Cross-platform upward-trending parallelism"/>
    <n v="134300"/>
    <n v="145265"/>
    <x v="1"/>
    <n v="108.16455696202532"/>
    <n v="69.009501187648453"/>
    <n v="2105"/>
    <s v="US"/>
    <s v="USD"/>
    <d v="2013-12-31T06:00:00"/>
    <n v="1388469600"/>
    <d v="2014-01-04T06:00:00"/>
    <n v="1388815200"/>
    <b v="0"/>
    <b v="0"/>
    <s v="film &amp; video/animation"/>
    <x v="4"/>
    <s v="animation"/>
    <x v="7"/>
    <x v="2"/>
    <s v="Jan"/>
    <s v="2014"/>
  </r>
  <r>
    <n v="464"/>
    <s v="Gomez LLC"/>
    <s v="Pre-emptive mission-critical hardware"/>
    <n v="71200"/>
    <n v="95020"/>
    <x v="1"/>
    <n v="133.45505617977528"/>
    <n v="39.006568144499177"/>
    <n v="2436"/>
    <s v="US"/>
    <s v="USD"/>
    <d v="2018-02-11T06:00:00"/>
    <n v="1518328800"/>
    <d v="2018-02-25T06:00:00"/>
    <n v="1519538400"/>
    <b v="0"/>
    <b v="0"/>
    <s v="theater/plays"/>
    <x v="3"/>
    <s v="plays"/>
    <x v="10"/>
    <x v="9"/>
    <s v="Feb"/>
    <s v="2018"/>
  </r>
  <r>
    <n v="465"/>
    <s v="Gonzalez-Robbins"/>
    <s v="Up-sized responsive protocol"/>
    <n v="4700"/>
    <n v="8829"/>
    <x v="1"/>
    <n v="187.85106382978722"/>
    <n v="110.3625"/>
    <n v="80"/>
    <s v="US"/>
    <s v="USD"/>
    <d v="2018-01-27T06:00:00"/>
    <n v="1517032800"/>
    <d v="2018-02-05T06:00:00"/>
    <n v="1517810400"/>
    <b v="0"/>
    <b v="0"/>
    <s v="publishing/translations"/>
    <x v="5"/>
    <s v="translations"/>
    <x v="2"/>
    <x v="9"/>
    <s v="Feb"/>
    <s v="2018"/>
  </r>
  <r>
    <n v="466"/>
    <s v="Obrien and Sons"/>
    <s v="Pre-emptive transitional frame"/>
    <n v="1200"/>
    <n v="3984"/>
    <x v="1"/>
    <n v="332"/>
    <n v="94.857142857142861"/>
    <n v="42"/>
    <s v="US"/>
    <s v="USD"/>
    <d v="2013-05-15T05:00:00"/>
    <n v="1368594000"/>
    <d v="2013-06-07T05:00:00"/>
    <n v="1370581200"/>
    <b v="0"/>
    <b v="1"/>
    <s v="technology/wearables"/>
    <x v="2"/>
    <s v="wearables"/>
    <x v="11"/>
    <x v="2"/>
    <s v="Jun"/>
    <s v="2013"/>
  </r>
  <r>
    <n v="467"/>
    <s v="Shaw Ltd"/>
    <s v="Profit-focused content-based application"/>
    <n v="1400"/>
    <n v="8053"/>
    <x v="1"/>
    <n v="575.21428571428578"/>
    <n v="57.935251798561154"/>
    <n v="139"/>
    <s v="CA"/>
    <s v="CAD"/>
    <d v="2015-11-23T06:00:00"/>
    <n v="1448258400"/>
    <d v="2015-11-30T06:00:00"/>
    <n v="1448863200"/>
    <b v="0"/>
    <b v="1"/>
    <s v="technology/web"/>
    <x v="2"/>
    <s v="web"/>
    <x v="0"/>
    <x v="0"/>
    <s v="Nov"/>
    <s v="2015"/>
  </r>
  <r>
    <n v="468"/>
    <s v="Hughes Inc"/>
    <s v="Streamlined neutral analyzer"/>
    <n v="4000"/>
    <n v="1620"/>
    <x v="0"/>
    <n v="40.5"/>
    <n v="101.25"/>
    <n v="16"/>
    <s v="US"/>
    <s v="USD"/>
    <d v="2019-04-14T05:00:00"/>
    <n v="1555218000"/>
    <d v="2019-04-30T05:00:00"/>
    <n v="1556600400"/>
    <b v="0"/>
    <b v="0"/>
    <s v="theater/plays"/>
    <x v="3"/>
    <s v="plays"/>
    <x v="9"/>
    <x v="3"/>
    <s v="Apr"/>
    <s v="2019"/>
  </r>
  <r>
    <n v="469"/>
    <s v="Olsen-Ryan"/>
    <s v="Assimilated neutral utilization"/>
    <n v="5600"/>
    <n v="10328"/>
    <x v="1"/>
    <n v="184.42857142857144"/>
    <n v="64.95597484276729"/>
    <n v="159"/>
    <s v="US"/>
    <s v="USD"/>
    <d v="2015-05-18T05:00:00"/>
    <n v="1431925200"/>
    <d v="2015-05-20T05:00:00"/>
    <n v="1432098000"/>
    <b v="0"/>
    <b v="0"/>
    <s v="film &amp; video/drama"/>
    <x v="4"/>
    <s v="drama"/>
    <x v="11"/>
    <x v="0"/>
    <s v="May"/>
    <s v="2015"/>
  </r>
  <r>
    <n v="470"/>
    <s v="Grimes, Holland and Sloan"/>
    <s v="Extended dedicated archive"/>
    <n v="3600"/>
    <n v="10289"/>
    <x v="1"/>
    <n v="285.80555555555554"/>
    <n v="27.00524934383202"/>
    <n v="381"/>
    <s v="US"/>
    <s v="USD"/>
    <d v="2016-12-12T06:00:00"/>
    <n v="1481522400"/>
    <d v="2016-12-19T06:00:00"/>
    <n v="1482127200"/>
    <b v="0"/>
    <b v="0"/>
    <s v="technology/wearables"/>
    <x v="2"/>
    <s v="wearables"/>
    <x v="7"/>
    <x v="7"/>
    <s v="Dec"/>
    <s v="2016"/>
  </r>
  <r>
    <n v="471"/>
    <s v="Perry and Sons"/>
    <s v="Configurable static help-desk"/>
    <n v="3100"/>
    <n v="9889"/>
    <x v="1"/>
    <n v="319"/>
    <n v="50.97422680412371"/>
    <n v="194"/>
    <s v="GB"/>
    <s v="GBP"/>
    <d v="2012-05-02T05:00:00"/>
    <n v="1335934800"/>
    <d v="2012-05-02T05:00:00"/>
    <n v="1335934800"/>
    <b v="0"/>
    <b v="1"/>
    <s v="food/food trucks"/>
    <x v="0"/>
    <s v="food trucks"/>
    <x v="11"/>
    <x v="4"/>
    <s v="May"/>
    <s v="2012"/>
  </r>
  <r>
    <n v="472"/>
    <s v="Turner, Young and Collins"/>
    <s v="Self-enabling clear-thinking framework"/>
    <n v="153800"/>
    <n v="60342"/>
    <x v="0"/>
    <n v="39.234070221066318"/>
    <n v="104.94260869565217"/>
    <n v="575"/>
    <s v="US"/>
    <s v="USD"/>
    <d v="2019-03-11T05:00:00"/>
    <n v="1552280400"/>
    <d v="2019-05-04T05:00:00"/>
    <n v="1556946000"/>
    <b v="0"/>
    <b v="0"/>
    <s v="music/rock"/>
    <x v="1"/>
    <s v="rock"/>
    <x v="6"/>
    <x v="3"/>
    <s v="May"/>
    <s v="2019"/>
  </r>
  <r>
    <n v="473"/>
    <s v="Richardson Inc"/>
    <s v="Assimilated fault-tolerant capacity"/>
    <n v="5000"/>
    <n v="8907"/>
    <x v="1"/>
    <n v="178.14000000000001"/>
    <n v="84.028301886792448"/>
    <n v="106"/>
    <s v="US"/>
    <s v="USD"/>
    <d v="2018-06-26T05:00:00"/>
    <n v="1529989200"/>
    <d v="2018-06-27T05:00:00"/>
    <n v="1530075600"/>
    <b v="0"/>
    <b v="0"/>
    <s v="music/electric music"/>
    <x v="1"/>
    <s v="electric music"/>
    <x v="5"/>
    <x v="9"/>
    <s v="Jun"/>
    <s v="2018"/>
  </r>
  <r>
    <n v="474"/>
    <s v="Santos-Young"/>
    <s v="Enhanced neutral ability"/>
    <n v="4000"/>
    <n v="14606"/>
    <x v="1"/>
    <n v="365.15"/>
    <n v="102.85915492957747"/>
    <n v="142"/>
    <s v="US"/>
    <s v="USD"/>
    <d v="2014-12-16T06:00:00"/>
    <n v="1418709600"/>
    <d v="2014-12-17T06:00:00"/>
    <n v="1418796000"/>
    <b v="0"/>
    <b v="0"/>
    <s v="film &amp; video/television"/>
    <x v="4"/>
    <s v="television"/>
    <x v="7"/>
    <x v="1"/>
    <s v="Dec"/>
    <s v="2014"/>
  </r>
  <r>
    <n v="475"/>
    <s v="Nichols Ltd"/>
    <s v="Function-based attitude-oriented groupware"/>
    <n v="7400"/>
    <n v="8432"/>
    <x v="1"/>
    <n v="113.94594594594594"/>
    <n v="39.962085308056871"/>
    <n v="211"/>
    <s v="US"/>
    <s v="USD"/>
    <d v="2013-06-25T05:00:00"/>
    <n v="1372136400"/>
    <d v="2013-06-29T05:00:00"/>
    <n v="1372482000"/>
    <b v="0"/>
    <b v="1"/>
    <s v="publishing/translations"/>
    <x v="5"/>
    <s v="translations"/>
    <x v="5"/>
    <x v="2"/>
    <s v="Jun"/>
    <s v="2013"/>
  </r>
  <r>
    <n v="476"/>
    <s v="Murphy PLC"/>
    <s v="Optional solution-oriented instruction set"/>
    <n v="191500"/>
    <n v="57122"/>
    <x v="0"/>
    <n v="29.828720626631856"/>
    <n v="51.001785714285717"/>
    <n v="1120"/>
    <s v="US"/>
    <s v="USD"/>
    <d v="2018-08-10T05:00:00"/>
    <n v="1533877200"/>
    <d v="2018-08-16T05:00:00"/>
    <n v="1534395600"/>
    <b v="0"/>
    <b v="0"/>
    <s v="publishing/fiction"/>
    <x v="5"/>
    <s v="fiction"/>
    <x v="1"/>
    <x v="9"/>
    <s v="Aug"/>
    <s v="2018"/>
  </r>
  <r>
    <n v="477"/>
    <s v="Hogan, Porter and Rivera"/>
    <s v="Organic object-oriented core"/>
    <n v="8500"/>
    <n v="4613"/>
    <x v="0"/>
    <n v="54.270588235294113"/>
    <n v="40.823008849557525"/>
    <n v="113"/>
    <s v="US"/>
    <s v="USD"/>
    <d v="2011-06-26T05:00:00"/>
    <n v="1309064400"/>
    <d v="2011-07-23T05:00:00"/>
    <n v="1311397200"/>
    <b v="0"/>
    <b v="0"/>
    <s v="film &amp; video/science fiction"/>
    <x v="4"/>
    <s v="science fiction"/>
    <x v="5"/>
    <x v="8"/>
    <s v="Jul"/>
    <s v="2011"/>
  </r>
  <r>
    <n v="478"/>
    <s v="Lyons LLC"/>
    <s v="Balanced impactful circuit"/>
    <n v="68800"/>
    <n v="162603"/>
    <x v="1"/>
    <n v="236.34156976744185"/>
    <n v="58.999637155297535"/>
    <n v="2756"/>
    <s v="US"/>
    <s v="USD"/>
    <d v="2015-03-09T05:00:00"/>
    <n v="1425877200"/>
    <d v="2015-03-21T05:00:00"/>
    <n v="1426914000"/>
    <b v="0"/>
    <b v="0"/>
    <s v="technology/wearables"/>
    <x v="2"/>
    <s v="wearables"/>
    <x v="6"/>
    <x v="0"/>
    <s v="Mar"/>
    <s v="2015"/>
  </r>
  <r>
    <n v="479"/>
    <s v="Long-Greene"/>
    <s v="Future-proofed heuristic encryption"/>
    <n v="2400"/>
    <n v="12310"/>
    <x v="1"/>
    <n v="512.91666666666663"/>
    <n v="71.156069364161851"/>
    <n v="173"/>
    <s v="GB"/>
    <s v="GBP"/>
    <d v="2017-07-29T05:00:00"/>
    <n v="1501304400"/>
    <d v="2017-07-31T05:00:00"/>
    <n v="1501477200"/>
    <b v="0"/>
    <b v="0"/>
    <s v="food/food trucks"/>
    <x v="0"/>
    <s v="food trucks"/>
    <x v="8"/>
    <x v="5"/>
    <s v="Jul"/>
    <s v="2017"/>
  </r>
  <r>
    <n v="480"/>
    <s v="Robles-Hudson"/>
    <s v="Balanced bifurcated leverage"/>
    <n v="8600"/>
    <n v="8656"/>
    <x v="1"/>
    <n v="100.65116279069768"/>
    <n v="99.494252873563212"/>
    <n v="87"/>
    <s v="US"/>
    <s v="USD"/>
    <d v="2010-03-11T06:00:00"/>
    <n v="1268287200"/>
    <d v="2010-03-20T05:00:00"/>
    <n v="1269061200"/>
    <b v="0"/>
    <b v="1"/>
    <s v="photography/photography books"/>
    <x v="7"/>
    <s v="photography books"/>
    <x v="6"/>
    <x v="6"/>
    <s v="Mar"/>
    <s v="2010"/>
  </r>
  <r>
    <n v="481"/>
    <s v="Mcclure LLC"/>
    <s v="Sharable discrete budgetary management"/>
    <n v="196600"/>
    <n v="159931"/>
    <x v="0"/>
    <n v="81.348423194303152"/>
    <n v="103.98634590377114"/>
    <n v="1538"/>
    <s v="US"/>
    <s v="USD"/>
    <d v="2014-10-01T05:00:00"/>
    <n v="1412139600"/>
    <d v="2014-11-12T06:00:00"/>
    <n v="1415772000"/>
    <b v="0"/>
    <b v="1"/>
    <s v="theater/plays"/>
    <x v="3"/>
    <s v="plays"/>
    <x v="4"/>
    <x v="1"/>
    <s v="Nov"/>
    <s v="2014"/>
  </r>
  <r>
    <n v="482"/>
    <s v="Martin, Russell and Baker"/>
    <s v="Focused solution-oriented instruction set"/>
    <n v="4200"/>
    <n v="689"/>
    <x v="0"/>
    <n v="16.404761904761905"/>
    <n v="76.555555555555557"/>
    <n v="9"/>
    <s v="US"/>
    <s v="USD"/>
    <d v="2012-02-24T06:00:00"/>
    <n v="1330063200"/>
    <d v="2012-03-06T06:00:00"/>
    <n v="1331013600"/>
    <b v="0"/>
    <b v="1"/>
    <s v="publishing/fiction"/>
    <x v="5"/>
    <s v="fiction"/>
    <x v="10"/>
    <x v="4"/>
    <s v="Mar"/>
    <s v="2012"/>
  </r>
  <r>
    <n v="483"/>
    <s v="Rice-Parker"/>
    <s v="Down-sized actuating infrastructure"/>
    <n v="91400"/>
    <n v="48236"/>
    <x v="0"/>
    <n v="52.774617067833695"/>
    <n v="87.068592057761734"/>
    <n v="554"/>
    <s v="US"/>
    <s v="USD"/>
    <d v="2019-12-12T06:00:00"/>
    <n v="1576130400"/>
    <d v="2019-12-19T06:00:00"/>
    <n v="1576735200"/>
    <b v="0"/>
    <b v="0"/>
    <s v="theater/plays"/>
    <x v="3"/>
    <s v="plays"/>
    <x v="7"/>
    <x v="3"/>
    <s v="Dec"/>
    <s v="2019"/>
  </r>
  <r>
    <n v="484"/>
    <s v="Landry Inc"/>
    <s v="Synergistic cohesive adapter"/>
    <n v="29600"/>
    <n v="77021"/>
    <x v="1"/>
    <n v="260.20608108108109"/>
    <n v="48.99554707379135"/>
    <n v="1572"/>
    <s v="GB"/>
    <s v="GBP"/>
    <d v="2014-08-04T05:00:00"/>
    <n v="1407128400"/>
    <d v="2014-09-22T05:00:00"/>
    <n v="1411362000"/>
    <b v="0"/>
    <b v="1"/>
    <s v="food/food trucks"/>
    <x v="0"/>
    <s v="food trucks"/>
    <x v="1"/>
    <x v="1"/>
    <s v="Sep"/>
    <s v="2014"/>
  </r>
  <r>
    <n v="485"/>
    <s v="Richards-Davis"/>
    <s v="Quality-focused mission-critical structure"/>
    <n v="90600"/>
    <n v="27844"/>
    <x v="0"/>
    <n v="30.73289183222958"/>
    <n v="42.969135802469133"/>
    <n v="648"/>
    <s v="GB"/>
    <s v="GBP"/>
    <d v="2019-06-10T05:00:00"/>
    <n v="1560142800"/>
    <d v="2019-07-21T05:00:00"/>
    <n v="1563685200"/>
    <b v="0"/>
    <b v="0"/>
    <s v="theater/plays"/>
    <x v="3"/>
    <s v="plays"/>
    <x v="5"/>
    <x v="3"/>
    <s v="Jul"/>
    <s v="2019"/>
  </r>
  <r>
    <n v="486"/>
    <s v="Davis, Cox and Fox"/>
    <s v="Compatible exuding Graphical User Interface"/>
    <n v="5200"/>
    <n v="702"/>
    <x v="0"/>
    <n v="13.5"/>
    <n v="33.428571428571431"/>
    <n v="21"/>
    <s v="GB"/>
    <s v="GBP"/>
    <d v="2018-03-09T06:00:00"/>
    <n v="1520575200"/>
    <d v="2018-03-24T05:00:00"/>
    <n v="1521867600"/>
    <b v="0"/>
    <b v="1"/>
    <s v="publishing/translations"/>
    <x v="5"/>
    <s v="translations"/>
    <x v="6"/>
    <x v="9"/>
    <s v="Mar"/>
    <s v="2018"/>
  </r>
  <r>
    <n v="487"/>
    <s v="Smith-Wallace"/>
    <s v="Monitored 24/7 time-frame"/>
    <n v="110300"/>
    <n v="197024"/>
    <x v="1"/>
    <n v="178.62556663644605"/>
    <n v="83.982949701619773"/>
    <n v="2346"/>
    <s v="US"/>
    <s v="USD"/>
    <d v="2017-04-20T05:00:00"/>
    <n v="1492664400"/>
    <d v="2017-05-23T05:00:00"/>
    <n v="1495515600"/>
    <b v="0"/>
    <b v="0"/>
    <s v="theater/plays"/>
    <x v="3"/>
    <s v="plays"/>
    <x v="9"/>
    <x v="5"/>
    <s v="May"/>
    <s v="2017"/>
  </r>
  <r>
    <n v="488"/>
    <s v="Cordova, Shaw and Wang"/>
    <s v="Virtual secondary open architecture"/>
    <n v="5300"/>
    <n v="11663"/>
    <x v="1"/>
    <n v="220.0566037735849"/>
    <n v="101.41739130434783"/>
    <n v="115"/>
    <s v="US"/>
    <s v="USD"/>
    <d v="2016-02-03T06:00:00"/>
    <n v="1454479200"/>
    <d v="2016-02-20T06:00:00"/>
    <n v="1455948000"/>
    <b v="0"/>
    <b v="0"/>
    <s v="theater/plays"/>
    <x v="3"/>
    <s v="plays"/>
    <x v="10"/>
    <x v="7"/>
    <s v="Feb"/>
    <s v="2016"/>
  </r>
  <r>
    <n v="489"/>
    <s v="Clark Inc"/>
    <s v="Down-sized mobile time-frame"/>
    <n v="9200"/>
    <n v="9339"/>
    <x v="1"/>
    <n v="101.5108695652174"/>
    <n v="109.87058823529412"/>
    <n v="85"/>
    <s v="IT"/>
    <s v="EUR"/>
    <d v="2010-08-16T05:00:00"/>
    <n v="1281934800"/>
    <d v="2010-08-21T05:00:00"/>
    <n v="1282366800"/>
    <b v="0"/>
    <b v="0"/>
    <s v="technology/wearables"/>
    <x v="2"/>
    <s v="wearables"/>
    <x v="1"/>
    <x v="6"/>
    <s v="Aug"/>
    <s v="2010"/>
  </r>
  <r>
    <n v="490"/>
    <s v="Young and Sons"/>
    <s v="Innovative disintermediate encryption"/>
    <n v="2400"/>
    <n v="4596"/>
    <x v="1"/>
    <n v="191.5"/>
    <n v="31.916666666666668"/>
    <n v="144"/>
    <s v="US"/>
    <s v="USD"/>
    <d v="2019-11-17T06:00:00"/>
    <n v="1573970400"/>
    <d v="2019-11-24T06:00:00"/>
    <n v="1574575200"/>
    <b v="0"/>
    <b v="0"/>
    <s v="journalism/audio"/>
    <x v="8"/>
    <s v="audio"/>
    <x v="0"/>
    <x v="3"/>
    <s v="Nov"/>
    <s v="2019"/>
  </r>
  <r>
    <n v="491"/>
    <s v="Henson PLC"/>
    <s v="Universal contextually-based knowledgebase"/>
    <n v="56800"/>
    <n v="173437"/>
    <x v="1"/>
    <n v="305.34683098591546"/>
    <n v="70.993450675399103"/>
    <n v="2443"/>
    <s v="US"/>
    <s v="USD"/>
    <d v="2013-07-01T05:00:00"/>
    <n v="1372654800"/>
    <d v="2013-07-27T05:00:00"/>
    <n v="1374901200"/>
    <b v="0"/>
    <b v="1"/>
    <s v="food/food trucks"/>
    <x v="0"/>
    <s v="food trucks"/>
    <x v="8"/>
    <x v="2"/>
    <s v="Jul"/>
    <s v="2013"/>
  </r>
  <r>
    <n v="492"/>
    <s v="Garcia Group"/>
    <s v="Persevering interactive matrix"/>
    <n v="191000"/>
    <n v="45831"/>
    <x v="3"/>
    <n v="23.995287958115181"/>
    <n v="77.026890756302521"/>
    <n v="595"/>
    <s v="US"/>
    <s v="USD"/>
    <d v="2010-06-07T05:00:00"/>
    <n v="1275886800"/>
    <d v="2010-07-12T05:00:00"/>
    <n v="1278910800"/>
    <b v="1"/>
    <b v="1"/>
    <s v="film &amp; video/shorts"/>
    <x v="4"/>
    <s v="shorts"/>
    <x v="5"/>
    <x v="6"/>
    <s v="Jul"/>
    <s v="2010"/>
  </r>
  <r>
    <n v="493"/>
    <s v="Adams, Walker and Wong"/>
    <s v="Seamless background framework"/>
    <n v="900"/>
    <n v="6514"/>
    <x v="1"/>
    <n v="723.77777777777771"/>
    <n v="101.78125"/>
    <n v="64"/>
    <s v="US"/>
    <s v="USD"/>
    <d v="2019-06-29T05:00:00"/>
    <n v="1561784400"/>
    <d v="2019-07-12T05:00:00"/>
    <n v="1562907600"/>
    <b v="0"/>
    <b v="0"/>
    <s v="photography/photography books"/>
    <x v="7"/>
    <s v="photography books"/>
    <x v="5"/>
    <x v="3"/>
    <s v="Jul"/>
    <s v="2019"/>
  </r>
  <r>
    <n v="494"/>
    <s v="Hopkins-Browning"/>
    <s v="Balanced upward-trending productivity"/>
    <n v="2500"/>
    <n v="13684"/>
    <x v="1"/>
    <n v="547.36"/>
    <n v="51.059701492537314"/>
    <n v="268"/>
    <s v="US"/>
    <s v="USD"/>
    <d v="2012-03-22T05:00:00"/>
    <n v="1332392400"/>
    <d v="2012-03-23T05:00:00"/>
    <n v="1332478800"/>
    <b v="0"/>
    <b v="0"/>
    <s v="technology/wearables"/>
    <x v="2"/>
    <s v="wearables"/>
    <x v="6"/>
    <x v="4"/>
    <s v="Mar"/>
    <s v="2012"/>
  </r>
  <r>
    <n v="495"/>
    <s v="Bell, Edwards and Andersen"/>
    <s v="Centralized clear-thinking solution"/>
    <n v="3200"/>
    <n v="13264"/>
    <x v="1"/>
    <n v="414.49999999999994"/>
    <n v="68.02051282051282"/>
    <n v="195"/>
    <s v="DK"/>
    <s v="DKK"/>
    <d v="2014-06-10T05:00:00"/>
    <n v="1402376400"/>
    <d v="2014-06-14T05:00:00"/>
    <n v="1402722000"/>
    <b v="0"/>
    <b v="0"/>
    <s v="theater/plays"/>
    <x v="3"/>
    <s v="plays"/>
    <x v="5"/>
    <x v="1"/>
    <s v="Jun"/>
    <s v="2014"/>
  </r>
  <r>
    <n v="496"/>
    <s v="Morales Group"/>
    <s v="Optimized bi-directional extranet"/>
    <n v="183800"/>
    <n v="1667"/>
    <x v="0"/>
    <n v="0.90696409140369971"/>
    <n v="30.87037037037037"/>
    <n v="54"/>
    <s v="US"/>
    <s v="USD"/>
    <d v="2017-05-21T05:00:00"/>
    <n v="1495342800"/>
    <d v="2017-06-07T05:00:00"/>
    <n v="1496811600"/>
    <b v="0"/>
    <b v="0"/>
    <s v="film &amp; video/animation"/>
    <x v="4"/>
    <s v="animation"/>
    <x v="11"/>
    <x v="5"/>
    <s v="Jun"/>
    <s v="2017"/>
  </r>
  <r>
    <n v="497"/>
    <s v="Lucero Group"/>
    <s v="Intuitive actuating benchmark"/>
    <n v="9800"/>
    <n v="3349"/>
    <x v="0"/>
    <n v="34.173469387755098"/>
    <n v="27.908333333333335"/>
    <n v="120"/>
    <s v="US"/>
    <s v="USD"/>
    <d v="2016-12-20T06:00:00"/>
    <n v="1482213600"/>
    <d v="2016-12-20T06:00:00"/>
    <n v="1482213600"/>
    <b v="0"/>
    <b v="1"/>
    <s v="technology/wearables"/>
    <x v="2"/>
    <s v="wearables"/>
    <x v="7"/>
    <x v="7"/>
    <s v="Dec"/>
    <s v="2016"/>
  </r>
  <r>
    <n v="498"/>
    <s v="Smith, Brown and Davis"/>
    <s v="Devolved background project"/>
    <n v="193400"/>
    <n v="46317"/>
    <x v="0"/>
    <n v="23.948810754912099"/>
    <n v="79.994818652849744"/>
    <n v="579"/>
    <s v="DK"/>
    <s v="DKK"/>
    <d v="2015-01-01T06:00:00"/>
    <n v="1420092000"/>
    <d v="2015-01-03T06:00:00"/>
    <n v="1420264800"/>
    <b v="0"/>
    <b v="0"/>
    <s v="technology/web"/>
    <x v="2"/>
    <s v="web"/>
    <x v="2"/>
    <x v="0"/>
    <s v="Jan"/>
    <s v="2015"/>
  </r>
  <r>
    <n v="499"/>
    <s v="Hunt Group"/>
    <s v="Reverse-engineered executive emulation"/>
    <n v="163800"/>
    <n v="78743"/>
    <x v="0"/>
    <n v="48.072649572649574"/>
    <n v="38.003378378378379"/>
    <n v="2072"/>
    <s v="US"/>
    <s v="USD"/>
    <d v="2016-03-15T05:00:00"/>
    <n v="1458018000"/>
    <d v="2016-03-20T05:00:00"/>
    <n v="1458450000"/>
    <b v="0"/>
    <b v="1"/>
    <s v="film &amp; video/documentary"/>
    <x v="4"/>
    <s v="documentary"/>
    <x v="6"/>
    <x v="7"/>
    <s v="Mar"/>
    <s v="2016"/>
  </r>
  <r>
    <n v="500"/>
    <s v="Valdez Ltd"/>
    <s v="Team-oriented clear-thinking matrix"/>
    <n v="100"/>
    <n v="0"/>
    <x v="0"/>
    <n v="0"/>
    <n v="0"/>
    <n v="0"/>
    <s v="US"/>
    <s v="USD"/>
    <d v="2013-05-01T05:00:00"/>
    <n v="1367384400"/>
    <d v="2013-05-29T05:00:00"/>
    <n v="1369803600"/>
    <b v="0"/>
    <b v="1"/>
    <s v="theater/plays"/>
    <x v="3"/>
    <s v="plays"/>
    <x v="11"/>
    <x v="2"/>
    <s v="May"/>
    <s v="2013"/>
  </r>
  <r>
    <n v="501"/>
    <s v="Mccann-Le"/>
    <s v="Focused coherent methodology"/>
    <n v="153600"/>
    <n v="107743"/>
    <x v="0"/>
    <n v="70.145182291666657"/>
    <n v="59.990534521158132"/>
    <n v="1796"/>
    <s v="US"/>
    <s v="USD"/>
    <d v="2013-03-12T05:00:00"/>
    <n v="1363064400"/>
    <d v="2013-03-14T05:00:00"/>
    <n v="1363237200"/>
    <b v="0"/>
    <b v="0"/>
    <s v="film &amp; video/documentary"/>
    <x v="4"/>
    <s v="documentary"/>
    <x v="6"/>
    <x v="2"/>
    <s v="Mar"/>
    <s v="2013"/>
  </r>
  <r>
    <n v="502"/>
    <s v="Johnson Inc"/>
    <s v="Reduced context-sensitive complexity"/>
    <n v="1300"/>
    <n v="6889"/>
    <x v="1"/>
    <n v="529.92307692307691"/>
    <n v="37.037634408602152"/>
    <n v="186"/>
    <s v="AU"/>
    <s v="AUD"/>
    <d v="2012-07-27T05:00:00"/>
    <n v="1343365200"/>
    <d v="2012-08-25T05:00:00"/>
    <n v="1345870800"/>
    <b v="0"/>
    <b v="1"/>
    <s v="games/video games"/>
    <x v="6"/>
    <s v="video games"/>
    <x v="8"/>
    <x v="4"/>
    <s v="Aug"/>
    <s v="2012"/>
  </r>
  <r>
    <n v="503"/>
    <s v="Collins LLC"/>
    <s v="Decentralized 4thgeneration time-frame"/>
    <n v="25500"/>
    <n v="45983"/>
    <x v="1"/>
    <n v="180.32549019607845"/>
    <n v="99.963043478260872"/>
    <n v="460"/>
    <s v="US"/>
    <s v="USD"/>
    <d v="2015-07-01T05:00:00"/>
    <n v="1435726800"/>
    <d v="2015-07-21T05:00:00"/>
    <n v="1437454800"/>
    <b v="0"/>
    <b v="0"/>
    <s v="film &amp; video/drama"/>
    <x v="4"/>
    <s v="drama"/>
    <x v="8"/>
    <x v="0"/>
    <s v="Jul"/>
    <s v="2015"/>
  </r>
  <r>
    <n v="504"/>
    <s v="Smith-Miller"/>
    <s v="De-engineered cohesive moderator"/>
    <n v="7500"/>
    <n v="6924"/>
    <x v="0"/>
    <n v="92.320000000000007"/>
    <n v="111.6774193548387"/>
    <n v="62"/>
    <s v="IT"/>
    <s v="EUR"/>
    <d v="2015-05-18T05:00:00"/>
    <n v="1431925200"/>
    <d v="2015-05-19T05:00:00"/>
    <n v="1432011600"/>
    <b v="0"/>
    <b v="0"/>
    <s v="music/rock"/>
    <x v="1"/>
    <s v="rock"/>
    <x v="11"/>
    <x v="0"/>
    <s v="May"/>
    <s v="2015"/>
  </r>
  <r>
    <n v="505"/>
    <s v="Jensen-Vargas"/>
    <s v="Ameliorated explicit parallelism"/>
    <n v="89900"/>
    <n v="12497"/>
    <x v="0"/>
    <n v="13.901001112347053"/>
    <n v="36.014409221902014"/>
    <n v="347"/>
    <s v="US"/>
    <s v="USD"/>
    <d v="2013-03-08T06:00:00"/>
    <n v="1362722400"/>
    <d v="2013-04-19T05:00:00"/>
    <n v="1366347600"/>
    <b v="0"/>
    <b v="1"/>
    <s v="publishing/radio &amp; podcasts"/>
    <x v="5"/>
    <s v="radio &amp; podcasts"/>
    <x v="6"/>
    <x v="2"/>
    <s v="Apr"/>
    <s v="2013"/>
  </r>
  <r>
    <n v="506"/>
    <s v="Robles, Bell and Gonzalez"/>
    <s v="Customizable background monitoring"/>
    <n v="18000"/>
    <n v="166874"/>
    <x v="1"/>
    <n v="927.07777777777767"/>
    <n v="66.010284810126578"/>
    <n v="2528"/>
    <s v="US"/>
    <s v="USD"/>
    <d v="2017-11-23T06:00:00"/>
    <n v="1511416800"/>
    <d v="2017-12-10T06:00:00"/>
    <n v="1512885600"/>
    <b v="0"/>
    <b v="1"/>
    <s v="theater/plays"/>
    <x v="3"/>
    <s v="plays"/>
    <x v="0"/>
    <x v="5"/>
    <s v="Dec"/>
    <s v="2017"/>
  </r>
  <r>
    <n v="507"/>
    <s v="Turner, Miller and Francis"/>
    <s v="Compatible well-modulated budgetary management"/>
    <n v="2100"/>
    <n v="837"/>
    <x v="0"/>
    <n v="39.857142857142861"/>
    <n v="44.05263157894737"/>
    <n v="19"/>
    <s v="US"/>
    <s v="USD"/>
    <d v="2013-04-09T05:00:00"/>
    <n v="1365483600"/>
    <d v="2013-05-28T05:00:00"/>
    <n v="1369717200"/>
    <b v="0"/>
    <b v="1"/>
    <s v="technology/web"/>
    <x v="2"/>
    <s v="web"/>
    <x v="9"/>
    <x v="2"/>
    <s v="May"/>
    <s v="2013"/>
  </r>
  <r>
    <n v="508"/>
    <s v="Roberts Group"/>
    <s v="Up-sized radical pricing structure"/>
    <n v="172700"/>
    <n v="193820"/>
    <x v="1"/>
    <n v="112.22929936305732"/>
    <n v="52.999726551818434"/>
    <n v="3657"/>
    <s v="US"/>
    <s v="USD"/>
    <d v="2018-07-29T05:00:00"/>
    <n v="1532840400"/>
    <d v="2018-08-19T05:00:00"/>
    <n v="1534654800"/>
    <b v="0"/>
    <b v="0"/>
    <s v="theater/plays"/>
    <x v="3"/>
    <s v="plays"/>
    <x v="8"/>
    <x v="9"/>
    <s v="Aug"/>
    <s v="2018"/>
  </r>
  <r>
    <n v="509"/>
    <s v="White LLC"/>
    <s v="Robust zero-defect project"/>
    <n v="168500"/>
    <n v="119510"/>
    <x v="0"/>
    <n v="70.925816023738875"/>
    <n v="95"/>
    <n v="1258"/>
    <s v="US"/>
    <s v="USD"/>
    <d v="2012-05-05T05:00:00"/>
    <n v="1336194000"/>
    <d v="2012-05-15T05:00:00"/>
    <n v="1337058000"/>
    <b v="0"/>
    <b v="0"/>
    <s v="theater/plays"/>
    <x v="3"/>
    <s v="plays"/>
    <x v="11"/>
    <x v="4"/>
    <s v="May"/>
    <s v="2012"/>
  </r>
  <r>
    <n v="510"/>
    <s v="Best, Miller and Thomas"/>
    <s v="Re-engineered mobile task-force"/>
    <n v="7800"/>
    <n v="9289"/>
    <x v="1"/>
    <n v="119.08974358974358"/>
    <n v="70.908396946564892"/>
    <n v="131"/>
    <s v="AU"/>
    <s v="AUD"/>
    <d v="2018-05-31T05:00:00"/>
    <n v="1527742800"/>
    <d v="2018-06-24T05:00:00"/>
    <n v="1529816400"/>
    <b v="0"/>
    <b v="0"/>
    <s v="film &amp; video/drama"/>
    <x v="4"/>
    <s v="drama"/>
    <x v="11"/>
    <x v="9"/>
    <s v="Jun"/>
    <s v="2018"/>
  </r>
  <r>
    <n v="511"/>
    <s v="Smith-Mullins"/>
    <s v="User-centric intangible neural-net"/>
    <n v="147800"/>
    <n v="35498"/>
    <x v="0"/>
    <n v="24.017591339648174"/>
    <n v="98.060773480662988"/>
    <n v="362"/>
    <s v="US"/>
    <s v="USD"/>
    <d v="2019-07-25T05:00:00"/>
    <n v="1564030800"/>
    <d v="2019-08-04T05:00:00"/>
    <n v="1564894800"/>
    <b v="0"/>
    <b v="0"/>
    <s v="theater/plays"/>
    <x v="3"/>
    <s v="plays"/>
    <x v="8"/>
    <x v="3"/>
    <s v="Aug"/>
    <s v="2019"/>
  </r>
  <r>
    <n v="512"/>
    <s v="Williams-Walsh"/>
    <s v="Organized explicit core"/>
    <n v="9100"/>
    <n v="12678"/>
    <x v="1"/>
    <n v="139.31868131868131"/>
    <n v="53.046025104602514"/>
    <n v="239"/>
    <s v="US"/>
    <s v="USD"/>
    <d v="2014-07-05T05:00:00"/>
    <n v="1404536400"/>
    <d v="2014-07-06T05:00:00"/>
    <n v="1404622800"/>
    <b v="0"/>
    <b v="1"/>
    <s v="games/video games"/>
    <x v="6"/>
    <s v="video games"/>
    <x v="8"/>
    <x v="1"/>
    <s v="Jul"/>
    <s v="2014"/>
  </r>
  <r>
    <n v="513"/>
    <s v="Harrison, Blackwell and Mendez"/>
    <s v="Synchronized 6thgeneration adapter"/>
    <n v="8300"/>
    <n v="3260"/>
    <x v="3"/>
    <n v="39.277108433734945"/>
    <n v="93.142857142857139"/>
    <n v="35"/>
    <s v="US"/>
    <s v="USD"/>
    <d v="2010-09-09T05:00:00"/>
    <n v="1284008400"/>
    <d v="2010-09-11T05:00:00"/>
    <n v="1284181200"/>
    <b v="0"/>
    <b v="0"/>
    <s v="film &amp; video/television"/>
    <x v="4"/>
    <s v="television"/>
    <x v="3"/>
    <x v="6"/>
    <s v="Sep"/>
    <s v="2010"/>
  </r>
  <r>
    <n v="514"/>
    <s v="Sanchez, Bradley and Flores"/>
    <s v="Centralized motivating capacity"/>
    <n v="138700"/>
    <n v="31123"/>
    <x v="3"/>
    <n v="22.439077144917089"/>
    <n v="58.945075757575758"/>
    <n v="528"/>
    <s v="CH"/>
    <s v="CHF"/>
    <d v="2013-12-06T06:00:00"/>
    <n v="1386309600"/>
    <d v="2013-12-11T06:00:00"/>
    <n v="1386741600"/>
    <b v="0"/>
    <b v="1"/>
    <s v="music/rock"/>
    <x v="1"/>
    <s v="rock"/>
    <x v="7"/>
    <x v="2"/>
    <s v="Dec"/>
    <s v="2013"/>
  </r>
  <r>
    <n v="515"/>
    <s v="Cox LLC"/>
    <s v="Phased 24hour flexibility"/>
    <n v="8600"/>
    <n v="4797"/>
    <x v="0"/>
    <n v="55.779069767441861"/>
    <n v="36.067669172932334"/>
    <n v="133"/>
    <s v="CA"/>
    <s v="CAD"/>
    <d v="2011-12-23T06:00:00"/>
    <n v="1324620000"/>
    <d v="2011-12-25T06:00:00"/>
    <n v="1324792800"/>
    <b v="0"/>
    <b v="1"/>
    <s v="theater/plays"/>
    <x v="3"/>
    <s v="plays"/>
    <x v="7"/>
    <x v="8"/>
    <s v="Dec"/>
    <s v="2011"/>
  </r>
  <r>
    <n v="516"/>
    <s v="Morales-Odonnell"/>
    <s v="Exclusive 5thgeneration structure"/>
    <n v="125400"/>
    <n v="53324"/>
    <x v="0"/>
    <n v="42.523125996810208"/>
    <n v="63.030732860520096"/>
    <n v="846"/>
    <s v="US"/>
    <s v="USD"/>
    <d v="2010-08-06T05:00:00"/>
    <n v="1281070800"/>
    <d v="2010-09-13T05:00:00"/>
    <n v="1284354000"/>
    <b v="0"/>
    <b v="0"/>
    <s v="publishing/nonfiction"/>
    <x v="5"/>
    <s v="nonfiction"/>
    <x v="1"/>
    <x v="6"/>
    <s v="Sep"/>
    <s v="2010"/>
  </r>
  <r>
    <n v="517"/>
    <s v="Ramirez LLC"/>
    <s v="Multi-tiered maximized orchestration"/>
    <n v="5900"/>
    <n v="6608"/>
    <x v="1"/>
    <n v="112.00000000000001"/>
    <n v="84.717948717948715"/>
    <n v="78"/>
    <s v="US"/>
    <s v="USD"/>
    <d v="2017-05-05T05:00:00"/>
    <n v="1493960400"/>
    <d v="2017-05-10T05:00:00"/>
    <n v="1494392400"/>
    <b v="0"/>
    <b v="0"/>
    <s v="food/food trucks"/>
    <x v="0"/>
    <s v="food trucks"/>
    <x v="11"/>
    <x v="5"/>
    <s v="May"/>
    <s v="2017"/>
  </r>
  <r>
    <n v="518"/>
    <s v="Ramirez Group"/>
    <s v="Open-architected uniform instruction set"/>
    <n v="8800"/>
    <n v="622"/>
    <x v="0"/>
    <n v="7.0681818181818183"/>
    <n v="62.2"/>
    <n v="10"/>
    <s v="US"/>
    <s v="USD"/>
    <d v="2018-02-23T06:00:00"/>
    <n v="1519365600"/>
    <d v="2018-02-25T06:00:00"/>
    <n v="1519538400"/>
    <b v="0"/>
    <b v="1"/>
    <s v="film &amp; video/animation"/>
    <x v="4"/>
    <s v="animation"/>
    <x v="10"/>
    <x v="9"/>
    <s v="Feb"/>
    <s v="2018"/>
  </r>
  <r>
    <n v="519"/>
    <s v="Marsh-Coleman"/>
    <s v="Exclusive asymmetric analyzer"/>
    <n v="177700"/>
    <n v="180802"/>
    <x v="1"/>
    <n v="101.74563871693867"/>
    <n v="101.97518330513255"/>
    <n v="1773"/>
    <s v="US"/>
    <s v="USD"/>
    <d v="2015-01-08T06:00:00"/>
    <n v="1420696800"/>
    <d v="2015-01-22T06:00:00"/>
    <n v="1421906400"/>
    <b v="0"/>
    <b v="1"/>
    <s v="music/rock"/>
    <x v="1"/>
    <s v="rock"/>
    <x v="2"/>
    <x v="0"/>
    <s v="Jan"/>
    <s v="2015"/>
  </r>
  <r>
    <n v="520"/>
    <s v="Frederick, Jenkins and Collins"/>
    <s v="Organic radical collaboration"/>
    <n v="800"/>
    <n v="3406"/>
    <x v="1"/>
    <n v="425.75"/>
    <n v="106.4375"/>
    <n v="32"/>
    <s v="US"/>
    <s v="USD"/>
    <d v="2019-04-19T05:00:00"/>
    <n v="1555650000"/>
    <d v="2019-04-22T05:00:00"/>
    <n v="1555909200"/>
    <b v="0"/>
    <b v="0"/>
    <s v="theater/plays"/>
    <x v="3"/>
    <s v="plays"/>
    <x v="9"/>
    <x v="3"/>
    <s v="Apr"/>
    <s v="2019"/>
  </r>
  <r>
    <n v="521"/>
    <s v="Wilson Ltd"/>
    <s v="Function-based multi-state software"/>
    <n v="7600"/>
    <n v="11061"/>
    <x v="1"/>
    <n v="145.53947368421052"/>
    <n v="29.975609756097562"/>
    <n v="369"/>
    <s v="US"/>
    <s v="USD"/>
    <d v="2016-08-23T05:00:00"/>
    <n v="1471928400"/>
    <d v="2016-08-29T05:00:00"/>
    <n v="1472446800"/>
    <b v="0"/>
    <b v="1"/>
    <s v="film &amp; video/drama"/>
    <x v="4"/>
    <s v="drama"/>
    <x v="1"/>
    <x v="7"/>
    <s v="Aug"/>
    <s v="2016"/>
  </r>
  <r>
    <n v="522"/>
    <s v="Cline, Peterson and Lowery"/>
    <s v="Innovative static budgetary management"/>
    <n v="50500"/>
    <n v="16389"/>
    <x v="0"/>
    <n v="32.453465346534657"/>
    <n v="85.806282722513089"/>
    <n v="191"/>
    <s v="US"/>
    <s v="USD"/>
    <d v="2012-07-03T05:00:00"/>
    <n v="1341291600"/>
    <d v="2012-07-15T05:00:00"/>
    <n v="1342328400"/>
    <b v="0"/>
    <b v="0"/>
    <s v="film &amp; video/shorts"/>
    <x v="4"/>
    <s v="shorts"/>
    <x v="8"/>
    <x v="4"/>
    <s v="Jul"/>
    <s v="2012"/>
  </r>
  <r>
    <n v="523"/>
    <s v="Underwood, James and Jones"/>
    <s v="Triple-buffered holistic ability"/>
    <n v="900"/>
    <n v="6303"/>
    <x v="1"/>
    <n v="700.33333333333326"/>
    <n v="70.82022471910112"/>
    <n v="89"/>
    <s v="US"/>
    <s v="USD"/>
    <d v="2010-03-04T06:00:00"/>
    <n v="1267682400"/>
    <d v="2010-03-09T06:00:00"/>
    <n v="1268114400"/>
    <b v="0"/>
    <b v="0"/>
    <s v="film &amp; video/shorts"/>
    <x v="4"/>
    <s v="shorts"/>
    <x v="6"/>
    <x v="6"/>
    <s v="Mar"/>
    <s v="2010"/>
  </r>
  <r>
    <n v="524"/>
    <s v="Johnson-Contreras"/>
    <s v="Diverse scalable superstructure"/>
    <n v="96700"/>
    <n v="81136"/>
    <x v="0"/>
    <n v="83.904860392967933"/>
    <n v="40.998484082870135"/>
    <n v="1979"/>
    <s v="US"/>
    <s v="USD"/>
    <d v="2010-04-26T05:00:00"/>
    <n v="1272258000"/>
    <d v="2010-05-09T05:00:00"/>
    <n v="1273381200"/>
    <b v="0"/>
    <b v="0"/>
    <s v="theater/plays"/>
    <x v="3"/>
    <s v="plays"/>
    <x v="9"/>
    <x v="6"/>
    <s v="May"/>
    <s v="2010"/>
  </r>
  <r>
    <n v="525"/>
    <s v="Greene, Lloyd and Sims"/>
    <s v="Balanced leadingedge data-warehouse"/>
    <n v="2100"/>
    <n v="1768"/>
    <x v="0"/>
    <n v="84.19047619047619"/>
    <n v="28.063492063492063"/>
    <n v="63"/>
    <s v="US"/>
    <s v="USD"/>
    <d v="2010-11-23T06:00:00"/>
    <n v="1290492000"/>
    <d v="2010-11-27T06:00:00"/>
    <n v="1290837600"/>
    <b v="0"/>
    <b v="0"/>
    <s v="technology/wearables"/>
    <x v="2"/>
    <s v="wearables"/>
    <x v="0"/>
    <x v="6"/>
    <s v="Nov"/>
    <s v="2010"/>
  </r>
  <r>
    <n v="526"/>
    <s v="Smith-Sparks"/>
    <s v="Digitized bandwidth-monitored open architecture"/>
    <n v="8300"/>
    <n v="12944"/>
    <x v="1"/>
    <n v="155.95180722891567"/>
    <n v="88.054421768707485"/>
    <n v="147"/>
    <s v="US"/>
    <s v="USD"/>
    <d v="2015-12-26T06:00:00"/>
    <n v="1451109600"/>
    <d v="2016-02-01T06:00:00"/>
    <n v="1454306400"/>
    <b v="0"/>
    <b v="1"/>
    <s v="theater/plays"/>
    <x v="3"/>
    <s v="plays"/>
    <x v="7"/>
    <x v="0"/>
    <s v="Feb"/>
    <s v="2016"/>
  </r>
  <r>
    <n v="527"/>
    <s v="Rosario-Smith"/>
    <s v="Enterprise-wide intermediate portal"/>
    <n v="189200"/>
    <n v="188480"/>
    <x v="0"/>
    <n v="99.619450317124731"/>
    <n v="31"/>
    <n v="6080"/>
    <s v="CA"/>
    <s v="CAD"/>
    <d v="2016-02-05T06:00:00"/>
    <n v="1454652000"/>
    <d v="2016-03-12T06:00:00"/>
    <n v="1457762400"/>
    <b v="0"/>
    <b v="0"/>
    <s v="film &amp; video/animation"/>
    <x v="4"/>
    <s v="animation"/>
    <x v="10"/>
    <x v="7"/>
    <s v="Mar"/>
    <s v="2016"/>
  </r>
  <r>
    <n v="528"/>
    <s v="Avila, Ford and Welch"/>
    <s v="Focused leadingedge matrix"/>
    <n v="9000"/>
    <n v="7227"/>
    <x v="0"/>
    <n v="80.300000000000011"/>
    <n v="90.337500000000006"/>
    <n v="80"/>
    <s v="GB"/>
    <s v="GBP"/>
    <d v="2013-11-23T06:00:00"/>
    <n v="1385186400"/>
    <d v="2014-01-07T06:00:00"/>
    <n v="1389074400"/>
    <b v="0"/>
    <b v="0"/>
    <s v="music/indie rock"/>
    <x v="1"/>
    <s v="indie rock"/>
    <x v="0"/>
    <x v="2"/>
    <s v="Jan"/>
    <s v="2014"/>
  </r>
  <r>
    <n v="529"/>
    <s v="Gallegos Inc"/>
    <s v="Seamless logistical encryption"/>
    <n v="5100"/>
    <n v="574"/>
    <x v="0"/>
    <n v="11.254901960784313"/>
    <n v="63.777777777777779"/>
    <n v="9"/>
    <s v="US"/>
    <s v="USD"/>
    <d v="2014-05-10T05:00:00"/>
    <n v="1399698000"/>
    <d v="2014-06-07T05:00:00"/>
    <n v="1402117200"/>
    <b v="0"/>
    <b v="0"/>
    <s v="games/video games"/>
    <x v="6"/>
    <s v="video games"/>
    <x v="11"/>
    <x v="1"/>
    <s v="Jun"/>
    <s v="2014"/>
  </r>
  <r>
    <n v="530"/>
    <s v="Morrow, Santiago and Soto"/>
    <s v="Stand-alone human-resource workforce"/>
    <n v="105000"/>
    <n v="96328"/>
    <x v="0"/>
    <n v="91.740952380952379"/>
    <n v="53.995515695067262"/>
    <n v="1784"/>
    <s v="US"/>
    <s v="USD"/>
    <d v="2010-08-31T05:00:00"/>
    <n v="1283230800"/>
    <d v="2010-09-14T05:00:00"/>
    <n v="1284440400"/>
    <b v="0"/>
    <b v="1"/>
    <s v="publishing/fiction"/>
    <x v="5"/>
    <s v="fiction"/>
    <x v="1"/>
    <x v="6"/>
    <s v="Sep"/>
    <s v="2010"/>
  </r>
  <r>
    <n v="531"/>
    <s v="Berry-Richardson"/>
    <s v="Automated zero tolerance implementation"/>
    <n v="186700"/>
    <n v="178338"/>
    <x v="2"/>
    <n v="95.521156936261391"/>
    <n v="48.993956043956047"/>
    <n v="3640"/>
    <s v="CH"/>
    <s v="CHF"/>
    <d v="2013-11-11T06:00:00"/>
    <n v="1384149600"/>
    <d v="2014-01-06T06:00:00"/>
    <n v="1388988000"/>
    <b v="0"/>
    <b v="0"/>
    <s v="games/video games"/>
    <x v="6"/>
    <s v="video games"/>
    <x v="0"/>
    <x v="2"/>
    <s v="Jan"/>
    <s v="2014"/>
  </r>
  <r>
    <n v="532"/>
    <s v="Cordova-Torres"/>
    <s v="Pre-emptive grid-enabled contingency"/>
    <n v="1600"/>
    <n v="8046"/>
    <x v="1"/>
    <n v="502.87499999999994"/>
    <n v="63.857142857142854"/>
    <n v="126"/>
    <s v="CA"/>
    <s v="CAD"/>
    <d v="2018-01-25T06:00:00"/>
    <n v="1516860000"/>
    <d v="2018-01-26T06:00:00"/>
    <n v="1516946400"/>
    <b v="0"/>
    <b v="0"/>
    <s v="theater/plays"/>
    <x v="3"/>
    <s v="plays"/>
    <x v="2"/>
    <x v="9"/>
    <s v="Jan"/>
    <s v="2018"/>
  </r>
  <r>
    <n v="533"/>
    <s v="Holt, Bernard and Johnson"/>
    <s v="Multi-lateral didactic encoding"/>
    <n v="115600"/>
    <n v="184086"/>
    <x v="1"/>
    <n v="159.24394463667818"/>
    <n v="82.996393146979258"/>
    <n v="2218"/>
    <s v="GB"/>
    <s v="GBP"/>
    <d v="2013-07-24T05:00:00"/>
    <n v="1374642000"/>
    <d v="2013-08-29T05:00:00"/>
    <n v="1377752400"/>
    <b v="0"/>
    <b v="0"/>
    <s v="music/indie rock"/>
    <x v="1"/>
    <s v="indie rock"/>
    <x v="8"/>
    <x v="2"/>
    <s v="Aug"/>
    <s v="2013"/>
  </r>
  <r>
    <n v="534"/>
    <s v="Clark, Mccormick and Mendoza"/>
    <s v="Self-enabling didactic orchestration"/>
    <n v="89100"/>
    <n v="13385"/>
    <x v="0"/>
    <n v="15.022446689113355"/>
    <n v="55.08230452674897"/>
    <n v="243"/>
    <s v="US"/>
    <s v="USD"/>
    <d v="2018-08-17T05:00:00"/>
    <n v="1534482000"/>
    <d v="2018-08-18T05:00:00"/>
    <n v="1534568400"/>
    <b v="0"/>
    <b v="1"/>
    <s v="film &amp; video/drama"/>
    <x v="4"/>
    <s v="drama"/>
    <x v="1"/>
    <x v="9"/>
    <s v="Aug"/>
    <s v="2018"/>
  </r>
  <r>
    <n v="535"/>
    <s v="Garrison LLC"/>
    <s v="Profit-focused 24/7 data-warehouse"/>
    <n v="2600"/>
    <n v="12533"/>
    <x v="1"/>
    <n v="482.03846153846149"/>
    <n v="62.044554455445542"/>
    <n v="202"/>
    <s v="IT"/>
    <s v="EUR"/>
    <d v="2018-06-08T05:00:00"/>
    <n v="1528434000"/>
    <d v="2018-06-10T05:00:00"/>
    <n v="1528606800"/>
    <b v="0"/>
    <b v="1"/>
    <s v="theater/plays"/>
    <x v="3"/>
    <s v="plays"/>
    <x v="5"/>
    <x v="9"/>
    <s v="Jun"/>
    <s v="2018"/>
  </r>
  <r>
    <n v="536"/>
    <s v="Shannon-Olson"/>
    <s v="Enhanced methodical middleware"/>
    <n v="9800"/>
    <n v="14697"/>
    <x v="1"/>
    <n v="149.96938775510205"/>
    <n v="104.97857142857143"/>
    <n v="140"/>
    <s v="IT"/>
    <s v="EUR"/>
    <d v="2010-08-24T05:00:00"/>
    <n v="1282626000"/>
    <d v="2010-09-19T05:00:00"/>
    <n v="1284872400"/>
    <b v="0"/>
    <b v="0"/>
    <s v="publishing/fiction"/>
    <x v="5"/>
    <s v="fiction"/>
    <x v="1"/>
    <x v="6"/>
    <s v="Sep"/>
    <s v="2010"/>
  </r>
  <r>
    <n v="537"/>
    <s v="Murillo-Mcfarland"/>
    <s v="Synchronized client-driven projection"/>
    <n v="84400"/>
    <n v="98935"/>
    <x v="1"/>
    <n v="117.22156398104266"/>
    <n v="94.044676806083643"/>
    <n v="1052"/>
    <s v="DK"/>
    <s v="DKK"/>
    <d v="2018-08-30T05:00:00"/>
    <n v="1535605200"/>
    <d v="2018-09-22T05:00:00"/>
    <n v="1537592400"/>
    <b v="1"/>
    <b v="1"/>
    <s v="film &amp; video/documentary"/>
    <x v="4"/>
    <s v="documentary"/>
    <x v="1"/>
    <x v="9"/>
    <s v="Sep"/>
    <s v="2018"/>
  </r>
  <r>
    <n v="538"/>
    <s v="Young, Gilbert and Escobar"/>
    <s v="Networked didactic time-frame"/>
    <n v="151300"/>
    <n v="57034"/>
    <x v="0"/>
    <n v="37.695968274950431"/>
    <n v="44.007716049382715"/>
    <n v="1296"/>
    <s v="US"/>
    <s v="USD"/>
    <d v="2013-09-22T05:00:00"/>
    <n v="1379826000"/>
    <d v="2013-10-08T05:00:00"/>
    <n v="1381208400"/>
    <b v="0"/>
    <b v="0"/>
    <s v="games/mobile games"/>
    <x v="6"/>
    <s v="mobile games"/>
    <x v="3"/>
    <x v="2"/>
    <s v="Oct"/>
    <s v="2013"/>
  </r>
  <r>
    <n v="539"/>
    <s v="Thomas, Welch and Santana"/>
    <s v="Assimilated exuding toolset"/>
    <n v="9800"/>
    <n v="7120"/>
    <x v="0"/>
    <n v="72.653061224489804"/>
    <n v="92.467532467532465"/>
    <n v="77"/>
    <s v="US"/>
    <s v="USD"/>
    <d v="2019-07-01T05:00:00"/>
    <n v="1561957200"/>
    <d v="2019-07-07T05:00:00"/>
    <n v="1562475600"/>
    <b v="0"/>
    <b v="1"/>
    <s v="food/food trucks"/>
    <x v="0"/>
    <s v="food trucks"/>
    <x v="8"/>
    <x v="3"/>
    <s v="Jul"/>
    <s v="2019"/>
  </r>
  <r>
    <n v="540"/>
    <s v="Brown-Pena"/>
    <s v="Front-line client-server secured line"/>
    <n v="5300"/>
    <n v="14097"/>
    <x v="1"/>
    <n v="265.98113207547169"/>
    <n v="57.072874493927124"/>
    <n v="247"/>
    <s v="US"/>
    <s v="USD"/>
    <d v="2018-05-05T05:00:00"/>
    <n v="1525496400"/>
    <d v="2018-05-27T05:00:00"/>
    <n v="1527397200"/>
    <b v="0"/>
    <b v="0"/>
    <s v="photography/photography books"/>
    <x v="7"/>
    <s v="photography books"/>
    <x v="11"/>
    <x v="9"/>
    <s v="May"/>
    <s v="2018"/>
  </r>
  <r>
    <n v="541"/>
    <s v="Holder, Caldwell and Vance"/>
    <s v="Polarized systemic Internet solution"/>
    <n v="178000"/>
    <n v="43086"/>
    <x v="0"/>
    <n v="24.205617977528089"/>
    <n v="109.07848101265823"/>
    <n v="395"/>
    <s v="IT"/>
    <s v="EUR"/>
    <d v="2015-06-10T05:00:00"/>
    <n v="1433912400"/>
    <d v="2015-07-06T05:00:00"/>
    <n v="1436158800"/>
    <b v="0"/>
    <b v="0"/>
    <s v="games/mobile games"/>
    <x v="6"/>
    <s v="mobile games"/>
    <x v="5"/>
    <x v="0"/>
    <s v="Jul"/>
    <s v="2015"/>
  </r>
  <r>
    <n v="542"/>
    <s v="Harrison-Bridges"/>
    <s v="Profit-focused exuding moderator"/>
    <n v="77000"/>
    <n v="1930"/>
    <x v="0"/>
    <n v="2.5064935064935066"/>
    <n v="39.387755102040813"/>
    <n v="49"/>
    <s v="GB"/>
    <s v="GBP"/>
    <d v="2016-01-22T06:00:00"/>
    <n v="1453442400"/>
    <d v="2016-02-21T06:00:00"/>
    <n v="1456034400"/>
    <b v="0"/>
    <b v="0"/>
    <s v="music/indie rock"/>
    <x v="1"/>
    <s v="indie rock"/>
    <x v="2"/>
    <x v="7"/>
    <s v="Feb"/>
    <s v="2016"/>
  </r>
  <r>
    <n v="543"/>
    <s v="Johnson, Murphy and Peterson"/>
    <s v="Cross-group high-level moderator"/>
    <n v="84900"/>
    <n v="13864"/>
    <x v="0"/>
    <n v="16.329799764428738"/>
    <n v="77.022222222222226"/>
    <n v="180"/>
    <s v="US"/>
    <s v="USD"/>
    <d v="2013-09-11T05:00:00"/>
    <n v="1378875600"/>
    <d v="2013-09-26T05:00:00"/>
    <n v="1380171600"/>
    <b v="0"/>
    <b v="0"/>
    <s v="games/video games"/>
    <x v="6"/>
    <s v="video games"/>
    <x v="3"/>
    <x v="2"/>
    <s v="Sep"/>
    <s v="2013"/>
  </r>
  <r>
    <n v="544"/>
    <s v="Taylor Inc"/>
    <s v="Public-key 3rdgeneration system engine"/>
    <n v="2800"/>
    <n v="7742"/>
    <x v="1"/>
    <n v="276.5"/>
    <n v="92.166666666666671"/>
    <n v="84"/>
    <s v="US"/>
    <s v="USD"/>
    <d v="2016-01-08T06:00:00"/>
    <n v="1452232800"/>
    <d v="2016-01-21T06:00:00"/>
    <n v="1453356000"/>
    <b v="0"/>
    <b v="0"/>
    <s v="music/rock"/>
    <x v="1"/>
    <s v="rock"/>
    <x v="2"/>
    <x v="7"/>
    <s v="Jan"/>
    <s v="2016"/>
  </r>
  <r>
    <n v="545"/>
    <s v="Deleon and Sons"/>
    <s v="Organized value-added access"/>
    <n v="184800"/>
    <n v="164109"/>
    <x v="0"/>
    <n v="88.803571428571431"/>
    <n v="61.007063197026021"/>
    <n v="2690"/>
    <s v="US"/>
    <s v="USD"/>
    <d v="2019-12-25T06:00:00"/>
    <n v="1577253600"/>
    <d v="2020-01-14T06:00:00"/>
    <n v="1578981600"/>
    <b v="0"/>
    <b v="0"/>
    <s v="theater/plays"/>
    <x v="3"/>
    <s v="plays"/>
    <x v="7"/>
    <x v="3"/>
    <s v="Jan"/>
    <s v="2020"/>
  </r>
  <r>
    <n v="546"/>
    <s v="Benjamin, Paul and Ferguson"/>
    <s v="Cloned global Graphical User Interface"/>
    <n v="4200"/>
    <n v="6870"/>
    <x v="1"/>
    <n v="163.57142857142856"/>
    <n v="78.068181818181813"/>
    <n v="88"/>
    <s v="US"/>
    <s v="USD"/>
    <d v="2018-09-17T05:00:00"/>
    <n v="1537160400"/>
    <d v="2018-09-20T05:00:00"/>
    <n v="1537419600"/>
    <b v="0"/>
    <b v="1"/>
    <s v="theater/plays"/>
    <x v="3"/>
    <s v="plays"/>
    <x v="3"/>
    <x v="9"/>
    <s v="Sep"/>
    <s v="2018"/>
  </r>
  <r>
    <n v="547"/>
    <s v="Hardin-Dixon"/>
    <s v="Focused solution-oriented matrix"/>
    <n v="1300"/>
    <n v="12597"/>
    <x v="1"/>
    <n v="969"/>
    <n v="80.75"/>
    <n v="156"/>
    <s v="US"/>
    <s v="USD"/>
    <d v="2015-01-25T06:00:00"/>
    <n v="1422165600"/>
    <d v="2015-02-06T06:00:00"/>
    <n v="1423202400"/>
    <b v="0"/>
    <b v="0"/>
    <s v="film &amp; video/drama"/>
    <x v="4"/>
    <s v="drama"/>
    <x v="2"/>
    <x v="0"/>
    <s v="Feb"/>
    <s v="2015"/>
  </r>
  <r>
    <n v="548"/>
    <s v="York-Pitts"/>
    <s v="Monitored discrete toolset"/>
    <n v="66100"/>
    <n v="179074"/>
    <x v="1"/>
    <n v="270.91376701966715"/>
    <n v="59.991289782244557"/>
    <n v="2985"/>
    <s v="US"/>
    <s v="USD"/>
    <d v="2016-04-01T05:00:00"/>
    <n v="1459486800"/>
    <d v="2016-04-14T05:00:00"/>
    <n v="1460610000"/>
    <b v="0"/>
    <b v="0"/>
    <s v="theater/plays"/>
    <x v="3"/>
    <s v="plays"/>
    <x v="9"/>
    <x v="7"/>
    <s v="Apr"/>
    <s v="2016"/>
  </r>
  <r>
    <n v="549"/>
    <s v="Jarvis and Sons"/>
    <s v="Business-focused intermediate system engine"/>
    <n v="29500"/>
    <n v="83843"/>
    <x v="1"/>
    <n v="284.21355932203392"/>
    <n v="110.03018372703411"/>
    <n v="762"/>
    <s v="US"/>
    <s v="USD"/>
    <d v="2013-05-28T05:00:00"/>
    <n v="1369717200"/>
    <d v="2013-06-06T05:00:00"/>
    <n v="1370494800"/>
    <b v="0"/>
    <b v="0"/>
    <s v="technology/wearables"/>
    <x v="2"/>
    <s v="wearables"/>
    <x v="11"/>
    <x v="2"/>
    <s v="Jun"/>
    <s v="2013"/>
  </r>
  <r>
    <n v="550"/>
    <s v="Morrison-Henderson"/>
    <s v="De-engineered disintermediate encoding"/>
    <n v="100"/>
    <n v="4"/>
    <x v="3"/>
    <n v="4"/>
    <n v="4"/>
    <n v="1"/>
    <s v="CH"/>
    <s v="CHF"/>
    <d v="2012-02-29T06:00:00"/>
    <n v="1330495200"/>
    <d v="2012-03-21T05:00:00"/>
    <n v="1332306000"/>
    <b v="0"/>
    <b v="0"/>
    <s v="music/indie rock"/>
    <x v="1"/>
    <s v="indie rock"/>
    <x v="10"/>
    <x v="4"/>
    <s v="Mar"/>
    <s v="2012"/>
  </r>
  <r>
    <n v="551"/>
    <s v="Martin-James"/>
    <s v="Streamlined upward-trending analyzer"/>
    <n v="180100"/>
    <n v="105598"/>
    <x v="0"/>
    <n v="58.6329816768462"/>
    <n v="37.99856063332134"/>
    <n v="2779"/>
    <s v="AU"/>
    <s v="AUD"/>
    <d v="2014-12-20T06:00:00"/>
    <n v="1419055200"/>
    <d v="2015-01-29T06:00:00"/>
    <n v="1422511200"/>
    <b v="0"/>
    <b v="1"/>
    <s v="technology/web"/>
    <x v="2"/>
    <s v="web"/>
    <x v="7"/>
    <x v="1"/>
    <s v="Jan"/>
    <s v="2015"/>
  </r>
  <r>
    <n v="552"/>
    <s v="Mercer, Solomon and Singleton"/>
    <s v="Distributed human-resource policy"/>
    <n v="9000"/>
    <n v="8866"/>
    <x v="0"/>
    <n v="98.51111111111112"/>
    <n v="96.369565217391298"/>
    <n v="92"/>
    <s v="US"/>
    <s v="USD"/>
    <d v="2016-11-26T06:00:00"/>
    <n v="1480140000"/>
    <d v="2016-11-28T06:00:00"/>
    <n v="1480312800"/>
    <b v="0"/>
    <b v="0"/>
    <s v="theater/plays"/>
    <x v="3"/>
    <s v="plays"/>
    <x v="0"/>
    <x v="7"/>
    <s v="Nov"/>
    <s v="2016"/>
  </r>
  <r>
    <n v="553"/>
    <s v="Dougherty, Austin and Mills"/>
    <s v="De-engineered 5thgeneration contingency"/>
    <n v="170600"/>
    <n v="75022"/>
    <x v="0"/>
    <n v="43.975381008206334"/>
    <n v="72.978599221789878"/>
    <n v="1028"/>
    <s v="US"/>
    <s v="USD"/>
    <d v="2011-01-02T06:00:00"/>
    <n v="1293948000"/>
    <d v="2011-01-03T06:00:00"/>
    <n v="1294034400"/>
    <b v="0"/>
    <b v="0"/>
    <s v="music/rock"/>
    <x v="1"/>
    <s v="rock"/>
    <x v="2"/>
    <x v="8"/>
    <s v="Jan"/>
    <s v="2011"/>
  </r>
  <r>
    <n v="554"/>
    <s v="Ritter PLC"/>
    <s v="Multi-channeled upward-trending application"/>
    <n v="9500"/>
    <n v="14408"/>
    <x v="1"/>
    <n v="151.66315789473683"/>
    <n v="26.007220216606498"/>
    <n v="554"/>
    <s v="CA"/>
    <s v="CAD"/>
    <d v="2016-12-19T06:00:00"/>
    <n v="1482127200"/>
    <d v="2016-12-25T06:00:00"/>
    <n v="1482645600"/>
    <b v="0"/>
    <b v="0"/>
    <s v="music/indie rock"/>
    <x v="1"/>
    <s v="indie rock"/>
    <x v="7"/>
    <x v="7"/>
    <s v="Dec"/>
    <s v="2016"/>
  </r>
  <r>
    <n v="555"/>
    <s v="Anderson Group"/>
    <s v="Organic maximized database"/>
    <n v="6300"/>
    <n v="14089"/>
    <x v="1"/>
    <n v="223.63492063492063"/>
    <n v="104.36296296296297"/>
    <n v="135"/>
    <s v="DK"/>
    <s v="DKK"/>
    <d v="2014-04-02T05:00:00"/>
    <n v="1396414800"/>
    <d v="2014-05-03T05:00:00"/>
    <n v="1399093200"/>
    <b v="0"/>
    <b v="0"/>
    <s v="music/rock"/>
    <x v="1"/>
    <s v="rock"/>
    <x v="9"/>
    <x v="1"/>
    <s v="May"/>
    <s v="2014"/>
  </r>
  <r>
    <n v="556"/>
    <s v="Smith and Sons"/>
    <s v="Grass-roots 24/7 attitude"/>
    <n v="5200"/>
    <n v="12467"/>
    <x v="1"/>
    <n v="239.75"/>
    <n v="102.18852459016394"/>
    <n v="122"/>
    <s v="US"/>
    <s v="USD"/>
    <d v="2011-09-06T05:00:00"/>
    <n v="1315285200"/>
    <d v="2011-09-13T05:00:00"/>
    <n v="1315890000"/>
    <b v="0"/>
    <b v="1"/>
    <s v="publishing/translations"/>
    <x v="5"/>
    <s v="translations"/>
    <x v="3"/>
    <x v="8"/>
    <s v="Sep"/>
    <s v="2011"/>
  </r>
  <r>
    <n v="557"/>
    <s v="Lam-Hamilton"/>
    <s v="Team-oriented global strategy"/>
    <n v="6000"/>
    <n v="11960"/>
    <x v="1"/>
    <n v="199.33333333333334"/>
    <n v="54.117647058823529"/>
    <n v="221"/>
    <s v="US"/>
    <s v="USD"/>
    <d v="2015-10-02T05:00:00"/>
    <n v="1443762000"/>
    <d v="2015-10-05T05:00:00"/>
    <n v="1444021200"/>
    <b v="0"/>
    <b v="1"/>
    <s v="film &amp; video/science fiction"/>
    <x v="4"/>
    <s v="science fiction"/>
    <x v="4"/>
    <x v="0"/>
    <s v="Oct"/>
    <s v="2015"/>
  </r>
  <r>
    <n v="558"/>
    <s v="Ho Ltd"/>
    <s v="Enhanced client-driven capacity"/>
    <n v="5800"/>
    <n v="7966"/>
    <x v="1"/>
    <n v="137.34482758620689"/>
    <n v="63.222222222222221"/>
    <n v="126"/>
    <s v="US"/>
    <s v="USD"/>
    <d v="2016-02-24T06:00:00"/>
    <n v="1456293600"/>
    <d v="2016-04-07T05:00:00"/>
    <n v="1460005200"/>
    <b v="0"/>
    <b v="0"/>
    <s v="theater/plays"/>
    <x v="3"/>
    <s v="plays"/>
    <x v="10"/>
    <x v="7"/>
    <s v="Apr"/>
    <s v="2016"/>
  </r>
  <r>
    <n v="559"/>
    <s v="Brown, Estrada and Jensen"/>
    <s v="Exclusive systematic productivity"/>
    <n v="105300"/>
    <n v="106321"/>
    <x v="1"/>
    <n v="100.9696106362773"/>
    <n v="104.03228962818004"/>
    <n v="1022"/>
    <s v="US"/>
    <s v="USD"/>
    <d v="2016-08-02T05:00:00"/>
    <n v="1470114000"/>
    <d v="2016-08-09T05:00:00"/>
    <n v="1470718800"/>
    <b v="0"/>
    <b v="0"/>
    <s v="theater/plays"/>
    <x v="3"/>
    <s v="plays"/>
    <x v="1"/>
    <x v="7"/>
    <s v="Aug"/>
    <s v="2016"/>
  </r>
  <r>
    <n v="560"/>
    <s v="Hunt LLC"/>
    <s v="Re-engineered radical policy"/>
    <n v="20000"/>
    <n v="158832"/>
    <x v="1"/>
    <n v="794.16"/>
    <n v="49.994334277620396"/>
    <n v="3177"/>
    <s v="US"/>
    <s v="USD"/>
    <d v="2011-11-18T06:00:00"/>
    <n v="1321596000"/>
    <d v="2011-12-28T06:00:00"/>
    <n v="1325052000"/>
    <b v="0"/>
    <b v="0"/>
    <s v="film &amp; video/animation"/>
    <x v="4"/>
    <s v="animation"/>
    <x v="0"/>
    <x v="8"/>
    <s v="Dec"/>
    <s v="2011"/>
  </r>
  <r>
    <n v="561"/>
    <s v="Fowler-Smith"/>
    <s v="Down-sized logistical adapter"/>
    <n v="3000"/>
    <n v="11091"/>
    <x v="1"/>
    <n v="369.7"/>
    <n v="56.015151515151516"/>
    <n v="198"/>
    <s v="CH"/>
    <s v="CHF"/>
    <d v="2011-10-17T05:00:00"/>
    <n v="1318827600"/>
    <d v="2011-10-19T05:00:00"/>
    <n v="1319000400"/>
    <b v="0"/>
    <b v="0"/>
    <s v="theater/plays"/>
    <x v="3"/>
    <s v="plays"/>
    <x v="4"/>
    <x v="8"/>
    <s v="Oct"/>
    <s v="2011"/>
  </r>
  <r>
    <n v="562"/>
    <s v="Blair Inc"/>
    <s v="Configurable bandwidth-monitored throughput"/>
    <n v="9900"/>
    <n v="1269"/>
    <x v="0"/>
    <n v="12.818181818181817"/>
    <n v="48.807692307692307"/>
    <n v="26"/>
    <s v="CH"/>
    <s v="CHF"/>
    <d v="2019-03-12T05:00:00"/>
    <n v="1552366800"/>
    <d v="2019-03-14T05:00:00"/>
    <n v="1552539600"/>
    <b v="0"/>
    <b v="0"/>
    <s v="music/rock"/>
    <x v="1"/>
    <s v="rock"/>
    <x v="6"/>
    <x v="3"/>
    <s v="Mar"/>
    <s v="2019"/>
  </r>
  <r>
    <n v="563"/>
    <s v="Kelley, Stanton and Sanchez"/>
    <s v="Optional tangible pricing structure"/>
    <n v="3700"/>
    <n v="5107"/>
    <x v="1"/>
    <n v="138.02702702702703"/>
    <n v="60.082352941176474"/>
    <n v="85"/>
    <s v="AU"/>
    <s v="AUD"/>
    <d v="2018-11-13T06:00:00"/>
    <n v="1542088800"/>
    <d v="2018-12-03T06:00:00"/>
    <n v="1543816800"/>
    <b v="0"/>
    <b v="0"/>
    <s v="film &amp; video/documentary"/>
    <x v="4"/>
    <s v="documentary"/>
    <x v="0"/>
    <x v="9"/>
    <s v="Dec"/>
    <s v="2018"/>
  </r>
  <r>
    <n v="564"/>
    <s v="Hernandez-Macdonald"/>
    <s v="Organic high-level implementation"/>
    <n v="168700"/>
    <n v="141393"/>
    <x v="0"/>
    <n v="83.813278008298752"/>
    <n v="78.990502793296088"/>
    <n v="1790"/>
    <s v="US"/>
    <s v="USD"/>
    <d v="2015-03-15T05:00:00"/>
    <n v="1426395600"/>
    <d v="2015-03-23T05:00:00"/>
    <n v="1427086800"/>
    <b v="0"/>
    <b v="0"/>
    <s v="theater/plays"/>
    <x v="3"/>
    <s v="plays"/>
    <x v="6"/>
    <x v="0"/>
    <s v="Mar"/>
    <s v="2015"/>
  </r>
  <r>
    <n v="565"/>
    <s v="Joseph LLC"/>
    <s v="Decentralized logistical collaboration"/>
    <n v="94900"/>
    <n v="194166"/>
    <x v="1"/>
    <n v="204.60063224446787"/>
    <n v="53.99499443826474"/>
    <n v="3596"/>
    <s v="US"/>
    <s v="USD"/>
    <d v="2011-11-15T06:00:00"/>
    <n v="1321336800"/>
    <d v="2011-12-05T06:00:00"/>
    <n v="1323064800"/>
    <b v="0"/>
    <b v="0"/>
    <s v="theater/plays"/>
    <x v="3"/>
    <s v="plays"/>
    <x v="0"/>
    <x v="8"/>
    <s v="Dec"/>
    <s v="2011"/>
  </r>
  <r>
    <n v="566"/>
    <s v="Webb-Smith"/>
    <s v="Advanced content-based installation"/>
    <n v="9300"/>
    <n v="4124"/>
    <x v="0"/>
    <n v="44.344086021505376"/>
    <n v="111.45945945945945"/>
    <n v="37"/>
    <s v="US"/>
    <s v="USD"/>
    <d v="2016-02-24T06:00:00"/>
    <n v="1456293600"/>
    <d v="2016-03-18T05:00:00"/>
    <n v="1458277200"/>
    <b v="0"/>
    <b v="1"/>
    <s v="music/electric music"/>
    <x v="1"/>
    <s v="electric music"/>
    <x v="10"/>
    <x v="7"/>
    <s v="Mar"/>
    <s v="2016"/>
  </r>
  <r>
    <n v="567"/>
    <s v="Johns PLC"/>
    <s v="Distributed high-level open architecture"/>
    <n v="6800"/>
    <n v="14865"/>
    <x v="1"/>
    <n v="218.60294117647058"/>
    <n v="60.922131147540981"/>
    <n v="244"/>
    <s v="US"/>
    <s v="USD"/>
    <d v="2014-07-10T05:00:00"/>
    <n v="1404968400"/>
    <d v="2014-07-12T05:00:00"/>
    <n v="1405141200"/>
    <b v="0"/>
    <b v="0"/>
    <s v="music/rock"/>
    <x v="1"/>
    <s v="rock"/>
    <x v="8"/>
    <x v="1"/>
    <s v="Jul"/>
    <s v="2014"/>
  </r>
  <r>
    <n v="568"/>
    <s v="Hardin-Foley"/>
    <s v="Synergized zero tolerance help-desk"/>
    <n v="72400"/>
    <n v="134688"/>
    <x v="1"/>
    <n v="186.03314917127071"/>
    <n v="26.0015444015444"/>
    <n v="5180"/>
    <s v="US"/>
    <s v="USD"/>
    <d v="2010-07-15T05:00:00"/>
    <n v="1279170000"/>
    <d v="2010-08-29T05:00:00"/>
    <n v="1283058000"/>
    <b v="0"/>
    <b v="0"/>
    <s v="theater/plays"/>
    <x v="3"/>
    <s v="plays"/>
    <x v="8"/>
    <x v="6"/>
    <s v="Aug"/>
    <s v="2010"/>
  </r>
  <r>
    <n v="569"/>
    <s v="Fischer, Fowler and Arnold"/>
    <s v="Extended multi-tasking definition"/>
    <n v="20100"/>
    <n v="47705"/>
    <x v="1"/>
    <n v="237.33830845771143"/>
    <n v="80.993208828522924"/>
    <n v="589"/>
    <s v="IT"/>
    <s v="EUR"/>
    <d v="2011-01-11T06:00:00"/>
    <n v="1294725600"/>
    <d v="2011-01-23T06:00:00"/>
    <n v="1295762400"/>
    <b v="0"/>
    <b v="0"/>
    <s v="film &amp; video/animation"/>
    <x v="4"/>
    <s v="animation"/>
    <x v="2"/>
    <x v="8"/>
    <s v="Jan"/>
    <s v="2011"/>
  </r>
  <r>
    <n v="570"/>
    <s v="Martinez-Juarez"/>
    <s v="Realigned uniform knowledge user"/>
    <n v="31200"/>
    <n v="95364"/>
    <x v="1"/>
    <n v="305.65384615384613"/>
    <n v="34.995963302752294"/>
    <n v="2725"/>
    <s v="US"/>
    <s v="USD"/>
    <d v="2014-12-20T06:00:00"/>
    <n v="1419055200"/>
    <d v="2014-12-26T06:00:00"/>
    <n v="1419573600"/>
    <b v="0"/>
    <b v="1"/>
    <s v="music/rock"/>
    <x v="1"/>
    <s v="rock"/>
    <x v="7"/>
    <x v="1"/>
    <s v="Dec"/>
    <s v="2014"/>
  </r>
  <r>
    <n v="571"/>
    <s v="Wilson and Sons"/>
    <s v="Monitored grid-enabled model"/>
    <n v="3500"/>
    <n v="3295"/>
    <x v="0"/>
    <n v="94.142857142857139"/>
    <n v="94.142857142857139"/>
    <n v="35"/>
    <s v="IT"/>
    <s v="EUR"/>
    <d v="2015-06-19T05:00:00"/>
    <n v="1434690000"/>
    <d v="2015-08-05T05:00:00"/>
    <n v="1438750800"/>
    <b v="0"/>
    <b v="0"/>
    <s v="film &amp; video/shorts"/>
    <x v="4"/>
    <s v="shorts"/>
    <x v="5"/>
    <x v="0"/>
    <s v="Aug"/>
    <s v="2015"/>
  </r>
  <r>
    <n v="572"/>
    <s v="Clements Group"/>
    <s v="Assimilated actuating policy"/>
    <n v="9000"/>
    <n v="4896"/>
    <x v="3"/>
    <n v="54.400000000000006"/>
    <n v="52.085106382978722"/>
    <n v="94"/>
    <s v="US"/>
    <s v="USD"/>
    <d v="2015-09-28T05:00:00"/>
    <n v="1443416400"/>
    <d v="2015-10-14T05:00:00"/>
    <n v="1444798800"/>
    <b v="0"/>
    <b v="1"/>
    <s v="music/rock"/>
    <x v="1"/>
    <s v="rock"/>
    <x v="3"/>
    <x v="0"/>
    <s v="Oct"/>
    <s v="2015"/>
  </r>
  <r>
    <n v="573"/>
    <s v="Valenzuela-Cook"/>
    <s v="Total incremental productivity"/>
    <n v="6700"/>
    <n v="7496"/>
    <x v="1"/>
    <n v="111.88059701492537"/>
    <n v="24.986666666666668"/>
    <n v="300"/>
    <s v="US"/>
    <s v="USD"/>
    <d v="2014-05-02T05:00:00"/>
    <n v="1399006800"/>
    <d v="2014-05-04T05:00:00"/>
    <n v="1399179600"/>
    <b v="0"/>
    <b v="0"/>
    <s v="journalism/audio"/>
    <x v="8"/>
    <s v="audio"/>
    <x v="11"/>
    <x v="1"/>
    <s v="May"/>
    <s v="2014"/>
  </r>
  <r>
    <n v="574"/>
    <s v="Parker, Haley and Foster"/>
    <s v="Adaptive local task-force"/>
    <n v="2700"/>
    <n v="9967"/>
    <x v="1"/>
    <n v="369.14814814814815"/>
    <n v="69.215277777777771"/>
    <n v="144"/>
    <s v="US"/>
    <s v="USD"/>
    <d v="2019-12-07T06:00:00"/>
    <n v="1575698400"/>
    <d v="2019-12-17T06:00:00"/>
    <n v="1576562400"/>
    <b v="0"/>
    <b v="1"/>
    <s v="food/food trucks"/>
    <x v="0"/>
    <s v="food trucks"/>
    <x v="7"/>
    <x v="3"/>
    <s v="Dec"/>
    <s v="2019"/>
  </r>
  <r>
    <n v="575"/>
    <s v="Fuentes LLC"/>
    <s v="Universal zero-defect concept"/>
    <n v="83300"/>
    <n v="52421"/>
    <x v="0"/>
    <n v="62.930372148859547"/>
    <n v="93.944444444444443"/>
    <n v="558"/>
    <s v="US"/>
    <s v="USD"/>
    <d v="2014-05-20T05:00:00"/>
    <n v="1400562000"/>
    <d v="2014-05-23T05:00:00"/>
    <n v="1400821200"/>
    <b v="0"/>
    <b v="1"/>
    <s v="theater/plays"/>
    <x v="3"/>
    <s v="plays"/>
    <x v="11"/>
    <x v="1"/>
    <s v="May"/>
    <s v="2014"/>
  </r>
  <r>
    <n v="576"/>
    <s v="Moran and Sons"/>
    <s v="Object-based bottom-line superstructure"/>
    <n v="9700"/>
    <n v="6298"/>
    <x v="0"/>
    <n v="64.927835051546396"/>
    <n v="98.40625"/>
    <n v="64"/>
    <s v="US"/>
    <s v="USD"/>
    <d v="2017-11-01T05:00:00"/>
    <n v="1509512400"/>
    <d v="2017-11-18T06:00:00"/>
    <n v="1510984800"/>
    <b v="0"/>
    <b v="0"/>
    <s v="theater/plays"/>
    <x v="3"/>
    <s v="plays"/>
    <x v="0"/>
    <x v="5"/>
    <s v="Nov"/>
    <s v="2017"/>
  </r>
  <r>
    <n v="577"/>
    <s v="Stevens Inc"/>
    <s v="Adaptive 24hour projection"/>
    <n v="8200"/>
    <n v="1546"/>
    <x v="3"/>
    <n v="18.853658536585368"/>
    <n v="41.783783783783782"/>
    <n v="37"/>
    <s v="US"/>
    <s v="USD"/>
    <d v="2011-03-11T06:00:00"/>
    <n v="1299823200"/>
    <d v="2011-04-06T05:00:00"/>
    <n v="1302066000"/>
    <b v="0"/>
    <b v="0"/>
    <s v="music/jazz"/>
    <x v="1"/>
    <s v="jazz"/>
    <x v="6"/>
    <x v="8"/>
    <s v="Apr"/>
    <s v="2011"/>
  </r>
  <r>
    <n v="578"/>
    <s v="Martinez-Johnson"/>
    <s v="Sharable radical toolset"/>
    <n v="96500"/>
    <n v="16168"/>
    <x v="0"/>
    <n v="16.754404145077721"/>
    <n v="65.991836734693877"/>
    <n v="245"/>
    <s v="US"/>
    <s v="USD"/>
    <d v="2011-12-01T06:00:00"/>
    <n v="1322719200"/>
    <d v="2011-12-04T06:00:00"/>
    <n v="1322978400"/>
    <b v="0"/>
    <b v="0"/>
    <s v="film &amp; video/science fiction"/>
    <x v="4"/>
    <s v="science fiction"/>
    <x v="7"/>
    <x v="8"/>
    <s v="Dec"/>
    <s v="2011"/>
  </r>
  <r>
    <n v="579"/>
    <s v="Franklin Inc"/>
    <s v="Focused multimedia knowledgebase"/>
    <n v="6200"/>
    <n v="6269"/>
    <x v="1"/>
    <n v="101.11290322580646"/>
    <n v="72.05747126436782"/>
    <n v="87"/>
    <s v="US"/>
    <s v="USD"/>
    <d v="2011-08-07T05:00:00"/>
    <n v="1312693200"/>
    <d v="2011-08-19T05:00:00"/>
    <n v="1313730000"/>
    <b v="0"/>
    <b v="0"/>
    <s v="music/jazz"/>
    <x v="1"/>
    <s v="jazz"/>
    <x v="1"/>
    <x v="8"/>
    <s v="Aug"/>
    <s v="2011"/>
  </r>
  <r>
    <n v="580"/>
    <s v="Perez PLC"/>
    <s v="Seamless 6thgeneration extranet"/>
    <n v="43800"/>
    <n v="149578"/>
    <x v="1"/>
    <n v="341.5022831050228"/>
    <n v="48.003209242618745"/>
    <n v="3116"/>
    <s v="US"/>
    <s v="USD"/>
    <d v="2014-02-26T06:00:00"/>
    <n v="1393394400"/>
    <d v="2014-03-06T06:00:00"/>
    <n v="1394085600"/>
    <b v="0"/>
    <b v="0"/>
    <s v="theater/plays"/>
    <x v="3"/>
    <s v="plays"/>
    <x v="10"/>
    <x v="1"/>
    <s v="Mar"/>
    <s v="2014"/>
  </r>
  <r>
    <n v="581"/>
    <s v="Sanchez, Cross and Savage"/>
    <s v="Sharable mobile knowledgebase"/>
    <n v="6000"/>
    <n v="3841"/>
    <x v="0"/>
    <n v="64.016666666666666"/>
    <n v="54.098591549295776"/>
    <n v="71"/>
    <s v="US"/>
    <s v="USD"/>
    <d v="2011-04-29T05:00:00"/>
    <n v="1304053200"/>
    <d v="2011-05-14T05:00:00"/>
    <n v="1305349200"/>
    <b v="0"/>
    <b v="0"/>
    <s v="technology/web"/>
    <x v="2"/>
    <s v="web"/>
    <x v="9"/>
    <x v="8"/>
    <s v="May"/>
    <s v="2011"/>
  </r>
  <r>
    <n v="582"/>
    <s v="Pineda Ltd"/>
    <s v="Cross-group global system engine"/>
    <n v="8700"/>
    <n v="4531"/>
    <x v="0"/>
    <n v="52.080459770114942"/>
    <n v="107.88095238095238"/>
    <n v="42"/>
    <s v="US"/>
    <s v="USD"/>
    <d v="2015-06-10T05:00:00"/>
    <n v="1433912400"/>
    <d v="2015-06-15T05:00:00"/>
    <n v="1434344400"/>
    <b v="0"/>
    <b v="1"/>
    <s v="games/video games"/>
    <x v="6"/>
    <s v="video games"/>
    <x v="5"/>
    <x v="0"/>
    <s v="Jun"/>
    <s v="2015"/>
  </r>
  <r>
    <n v="583"/>
    <s v="Powell and Sons"/>
    <s v="Centralized clear-thinking conglomeration"/>
    <n v="18900"/>
    <n v="60934"/>
    <x v="1"/>
    <n v="322.40211640211641"/>
    <n v="67.034103410341032"/>
    <n v="909"/>
    <s v="US"/>
    <s v="USD"/>
    <d v="2012-02-20T06:00:00"/>
    <n v="1329717600"/>
    <d v="2012-03-08T06:00:00"/>
    <n v="1331186400"/>
    <b v="0"/>
    <b v="0"/>
    <s v="film &amp; video/documentary"/>
    <x v="4"/>
    <s v="documentary"/>
    <x v="10"/>
    <x v="4"/>
    <s v="Mar"/>
    <s v="2012"/>
  </r>
  <r>
    <n v="584"/>
    <s v="Nunez-Richards"/>
    <s v="De-engineered cohesive system engine"/>
    <n v="86400"/>
    <n v="103255"/>
    <x v="1"/>
    <n v="119.50810185185186"/>
    <n v="64.01425914445133"/>
    <n v="1613"/>
    <s v="US"/>
    <s v="USD"/>
    <d v="2012-04-25T05:00:00"/>
    <n v="1335330000"/>
    <d v="2012-05-09T05:00:00"/>
    <n v="1336539600"/>
    <b v="0"/>
    <b v="0"/>
    <s v="technology/web"/>
    <x v="2"/>
    <s v="web"/>
    <x v="9"/>
    <x v="4"/>
    <s v="May"/>
    <s v="2012"/>
  </r>
  <r>
    <n v="585"/>
    <s v="Pugh LLC"/>
    <s v="Reactive analyzing function"/>
    <n v="8900"/>
    <n v="13065"/>
    <x v="1"/>
    <n v="146.79775280898878"/>
    <n v="96.066176470588232"/>
    <n v="136"/>
    <s v="US"/>
    <s v="USD"/>
    <d v="2010-03-18T05:00:00"/>
    <n v="1268888400"/>
    <d v="2010-03-28T05:00:00"/>
    <n v="1269752400"/>
    <b v="0"/>
    <b v="0"/>
    <s v="publishing/translations"/>
    <x v="5"/>
    <s v="translations"/>
    <x v="6"/>
    <x v="6"/>
    <s v="Mar"/>
    <s v="2010"/>
  </r>
  <r>
    <n v="586"/>
    <s v="Rowe-Wong"/>
    <s v="Robust hybrid budgetary management"/>
    <n v="700"/>
    <n v="6654"/>
    <x v="1"/>
    <n v="950.57142857142856"/>
    <n v="51.184615384615384"/>
    <n v="130"/>
    <s v="US"/>
    <s v="USD"/>
    <d v="2010-11-17T06:00:00"/>
    <n v="1289973600"/>
    <d v="2010-12-06T06:00:00"/>
    <n v="1291615200"/>
    <b v="0"/>
    <b v="0"/>
    <s v="music/rock"/>
    <x v="1"/>
    <s v="rock"/>
    <x v="0"/>
    <x v="6"/>
    <s v="Dec"/>
    <s v="2010"/>
  </r>
  <r>
    <n v="587"/>
    <s v="Williams-Santos"/>
    <s v="Open-source analyzing monitoring"/>
    <n v="9400"/>
    <n v="6852"/>
    <x v="0"/>
    <n v="72.893617021276597"/>
    <n v="43.92307692307692"/>
    <n v="156"/>
    <s v="CA"/>
    <s v="CAD"/>
    <d v="2019-01-19T06:00:00"/>
    <n v="1547877600"/>
    <d v="2019-03-12T05:00:00"/>
    <n v="1552366800"/>
    <b v="0"/>
    <b v="1"/>
    <s v="food/food trucks"/>
    <x v="0"/>
    <s v="food trucks"/>
    <x v="2"/>
    <x v="3"/>
    <s v="Mar"/>
    <s v="2019"/>
  </r>
  <r>
    <n v="588"/>
    <s v="Weber Inc"/>
    <s v="Up-sized discrete firmware"/>
    <n v="157600"/>
    <n v="124517"/>
    <x v="0"/>
    <n v="79.008248730964468"/>
    <n v="91.021198830409361"/>
    <n v="1368"/>
    <s v="GB"/>
    <s v="GBP"/>
    <d v="2010-03-25T05:00:00"/>
    <n v="1269493200"/>
    <d v="2010-04-25T05:00:00"/>
    <n v="1272171600"/>
    <b v="0"/>
    <b v="0"/>
    <s v="theater/plays"/>
    <x v="3"/>
    <s v="plays"/>
    <x v="6"/>
    <x v="6"/>
    <s v="Apr"/>
    <s v="2010"/>
  </r>
  <r>
    <n v="589"/>
    <s v="Avery, Brown and Parker"/>
    <s v="Exclusive intangible extranet"/>
    <n v="7900"/>
    <n v="5113"/>
    <x v="0"/>
    <n v="64.721518987341781"/>
    <n v="50.127450980392155"/>
    <n v="102"/>
    <s v="US"/>
    <s v="USD"/>
    <d v="2015-07-05T05:00:00"/>
    <n v="1436072400"/>
    <d v="2015-07-12T05:00:00"/>
    <n v="1436677200"/>
    <b v="0"/>
    <b v="0"/>
    <s v="film &amp; video/documentary"/>
    <x v="4"/>
    <s v="documentary"/>
    <x v="8"/>
    <x v="0"/>
    <s v="Jul"/>
    <s v="2015"/>
  </r>
  <r>
    <n v="590"/>
    <s v="Cox Group"/>
    <s v="Synergized analyzing process improvement"/>
    <n v="7100"/>
    <n v="5824"/>
    <x v="0"/>
    <n v="82.028169014084511"/>
    <n v="67.720930232558146"/>
    <n v="86"/>
    <s v="AU"/>
    <s v="AUD"/>
    <d v="2014-12-21T06:00:00"/>
    <n v="1419141600"/>
    <d v="2015-01-01T06:00:00"/>
    <n v="1420092000"/>
    <b v="0"/>
    <b v="0"/>
    <s v="publishing/radio &amp; podcasts"/>
    <x v="5"/>
    <s v="radio &amp; podcasts"/>
    <x v="7"/>
    <x v="1"/>
    <s v="Jan"/>
    <s v="2015"/>
  </r>
  <r>
    <n v="591"/>
    <s v="Jensen LLC"/>
    <s v="Realigned dedicated system engine"/>
    <n v="600"/>
    <n v="6226"/>
    <x v="1"/>
    <n v="1037.6666666666667"/>
    <n v="61.03921568627451"/>
    <n v="102"/>
    <s v="US"/>
    <s v="USD"/>
    <d v="2010-07-14T05:00:00"/>
    <n v="1279083600"/>
    <d v="2010-07-24T05:00:00"/>
    <n v="1279947600"/>
    <b v="0"/>
    <b v="0"/>
    <s v="games/video games"/>
    <x v="6"/>
    <s v="video games"/>
    <x v="8"/>
    <x v="6"/>
    <s v="Jul"/>
    <s v="2010"/>
  </r>
  <r>
    <n v="592"/>
    <s v="Brown Inc"/>
    <s v="Object-based bandwidth-monitored concept"/>
    <n v="156800"/>
    <n v="20243"/>
    <x v="0"/>
    <n v="12.910076530612244"/>
    <n v="80.011857707509876"/>
    <n v="253"/>
    <s v="US"/>
    <s v="USD"/>
    <d v="2014-05-30T05:00:00"/>
    <n v="1401426000"/>
    <d v="2014-06-08T05:00:00"/>
    <n v="1402203600"/>
    <b v="0"/>
    <b v="0"/>
    <s v="theater/plays"/>
    <x v="3"/>
    <s v="plays"/>
    <x v="11"/>
    <x v="1"/>
    <s v="Jun"/>
    <s v="2014"/>
  </r>
  <r>
    <n v="593"/>
    <s v="Hale-Hayes"/>
    <s v="Ameliorated client-driven open system"/>
    <n v="121600"/>
    <n v="188288"/>
    <x v="1"/>
    <n v="154.84210526315789"/>
    <n v="47.001497753369947"/>
    <n v="4006"/>
    <s v="US"/>
    <s v="USD"/>
    <d v="2014-03-26T05:00:00"/>
    <n v="1395810000"/>
    <d v="2014-04-08T05:00:00"/>
    <n v="1396933200"/>
    <b v="0"/>
    <b v="0"/>
    <s v="film &amp; video/animation"/>
    <x v="4"/>
    <s v="animation"/>
    <x v="6"/>
    <x v="1"/>
    <s v="Apr"/>
    <s v="2014"/>
  </r>
  <r>
    <n v="594"/>
    <s v="Mcbride PLC"/>
    <s v="Upgradable leadingedge Local Area Network"/>
    <n v="157300"/>
    <n v="11167"/>
    <x v="0"/>
    <n v="7.0991735537190088"/>
    <n v="71.127388535031841"/>
    <n v="157"/>
    <s v="US"/>
    <s v="USD"/>
    <d v="2016-06-27T05:00:00"/>
    <n v="1467003600"/>
    <d v="2016-06-30T05:00:00"/>
    <n v="1467262800"/>
    <b v="0"/>
    <b v="1"/>
    <s v="theater/plays"/>
    <x v="3"/>
    <s v="plays"/>
    <x v="5"/>
    <x v="7"/>
    <s v="Jun"/>
    <s v="2016"/>
  </r>
  <r>
    <n v="595"/>
    <s v="Harris-Jennings"/>
    <s v="Customizable intermediate data-warehouse"/>
    <n v="70300"/>
    <n v="146595"/>
    <x v="1"/>
    <n v="208.52773826458036"/>
    <n v="89.99079189686924"/>
    <n v="1629"/>
    <s v="US"/>
    <s v="USD"/>
    <d v="2010-03-16T05:00:00"/>
    <n v="1268715600"/>
    <d v="2010-04-06T05:00:00"/>
    <n v="1270530000"/>
    <b v="0"/>
    <b v="1"/>
    <s v="theater/plays"/>
    <x v="3"/>
    <s v="plays"/>
    <x v="6"/>
    <x v="6"/>
    <s v="Apr"/>
    <s v="2010"/>
  </r>
  <r>
    <n v="596"/>
    <s v="Becker-Scott"/>
    <s v="Managed optimizing archive"/>
    <n v="7900"/>
    <n v="7875"/>
    <x v="0"/>
    <n v="99.683544303797461"/>
    <n v="43.032786885245905"/>
    <n v="183"/>
    <s v="US"/>
    <s v="USD"/>
    <d v="2016-03-05T06:00:00"/>
    <n v="1457157600"/>
    <d v="2016-03-12T06:00:00"/>
    <n v="1457762400"/>
    <b v="0"/>
    <b v="1"/>
    <s v="film &amp; video/drama"/>
    <x v="4"/>
    <s v="drama"/>
    <x v="6"/>
    <x v="7"/>
    <s v="Mar"/>
    <s v="2016"/>
  </r>
  <r>
    <n v="597"/>
    <s v="Todd, Freeman and Henry"/>
    <s v="Diverse systematic projection"/>
    <n v="73800"/>
    <n v="148779"/>
    <x v="1"/>
    <n v="201.59756097560978"/>
    <n v="67.997714808043881"/>
    <n v="2188"/>
    <s v="US"/>
    <s v="USD"/>
    <d v="2019-11-17T06:00:00"/>
    <n v="1573970400"/>
    <d v="2019-12-05T06:00:00"/>
    <n v="1575525600"/>
    <b v="0"/>
    <b v="0"/>
    <s v="theater/plays"/>
    <x v="3"/>
    <s v="plays"/>
    <x v="0"/>
    <x v="3"/>
    <s v="Dec"/>
    <s v="2019"/>
  </r>
  <r>
    <n v="598"/>
    <s v="Martinez, Garza and Young"/>
    <s v="Up-sized web-enabled info-mediaries"/>
    <n v="108500"/>
    <n v="175868"/>
    <x v="1"/>
    <n v="162.09032258064516"/>
    <n v="73.004566210045667"/>
    <n v="2409"/>
    <s v="IT"/>
    <s v="EUR"/>
    <d v="2010-06-15T05:00:00"/>
    <n v="1276578000"/>
    <d v="2010-07-14T05:00:00"/>
    <n v="1279083600"/>
    <b v="0"/>
    <b v="0"/>
    <s v="music/rock"/>
    <x v="1"/>
    <s v="rock"/>
    <x v="5"/>
    <x v="6"/>
    <s v="Jul"/>
    <s v="2010"/>
  </r>
  <r>
    <n v="599"/>
    <s v="Smith-Ramos"/>
    <s v="Persevering optimizing Graphical User Interface"/>
    <n v="140300"/>
    <n v="5112"/>
    <x v="0"/>
    <n v="3.6436208125445471"/>
    <n v="62.341463414634148"/>
    <n v="82"/>
    <s v="DK"/>
    <s v="DKK"/>
    <d v="2015-02-12T06:00:00"/>
    <n v="1423720800"/>
    <d v="2015-02-20T06:00:00"/>
    <n v="1424412000"/>
    <b v="0"/>
    <b v="0"/>
    <s v="film &amp; video/documentary"/>
    <x v="4"/>
    <s v="documentary"/>
    <x v="10"/>
    <x v="0"/>
    <s v="Feb"/>
    <s v="2015"/>
  </r>
  <r>
    <n v="600"/>
    <s v="Brown-George"/>
    <s v="Cross-platform tertiary array"/>
    <n v="100"/>
    <n v="5"/>
    <x v="0"/>
    <n v="5"/>
    <n v="5"/>
    <n v="1"/>
    <s v="GB"/>
    <s v="GBP"/>
    <d v="2013-07-30T05:00:00"/>
    <n v="1375160400"/>
    <d v="2013-08-11T05:00:00"/>
    <n v="1376197200"/>
    <b v="0"/>
    <b v="0"/>
    <s v="food/food trucks"/>
    <x v="0"/>
    <s v="food trucks"/>
    <x v="8"/>
    <x v="2"/>
    <s v="Aug"/>
    <s v="2013"/>
  </r>
  <r>
    <n v="601"/>
    <s v="Waters and Sons"/>
    <s v="Inverse neutral structure"/>
    <n v="6300"/>
    <n v="13018"/>
    <x v="1"/>
    <n v="206.63492063492063"/>
    <n v="67.103092783505161"/>
    <n v="194"/>
    <s v="US"/>
    <s v="USD"/>
    <d v="2014-05-30T05:00:00"/>
    <n v="1401426000"/>
    <d v="2014-06-16T05:00:00"/>
    <n v="1402894800"/>
    <b v="1"/>
    <b v="0"/>
    <s v="technology/wearables"/>
    <x v="2"/>
    <s v="wearables"/>
    <x v="11"/>
    <x v="1"/>
    <s v="Jun"/>
    <s v="2014"/>
  </r>
  <r>
    <n v="602"/>
    <s v="Brown Ltd"/>
    <s v="Quality-focused system-worthy support"/>
    <n v="71100"/>
    <n v="91176"/>
    <x v="1"/>
    <n v="128.23628691983123"/>
    <n v="79.978947368421046"/>
    <n v="1140"/>
    <s v="US"/>
    <s v="USD"/>
    <d v="2015-06-05T05:00:00"/>
    <n v="1433480400"/>
    <d v="2015-06-16T05:00:00"/>
    <n v="1434430800"/>
    <b v="0"/>
    <b v="0"/>
    <s v="theater/plays"/>
    <x v="3"/>
    <s v="plays"/>
    <x v="5"/>
    <x v="0"/>
    <s v="Jun"/>
    <s v="2015"/>
  </r>
  <r>
    <n v="603"/>
    <s v="Christian, Yates and Greer"/>
    <s v="Vision-oriented 5thgeneration array"/>
    <n v="5300"/>
    <n v="6342"/>
    <x v="1"/>
    <n v="119.66037735849055"/>
    <n v="62.176470588235297"/>
    <n v="102"/>
    <s v="US"/>
    <s v="USD"/>
    <d v="2019-04-18T05:00:00"/>
    <n v="1555563600"/>
    <d v="2019-05-15T05:00:00"/>
    <n v="1557896400"/>
    <b v="0"/>
    <b v="0"/>
    <s v="theater/plays"/>
    <x v="3"/>
    <s v="plays"/>
    <x v="9"/>
    <x v="3"/>
    <s v="May"/>
    <s v="2019"/>
  </r>
  <r>
    <n v="604"/>
    <s v="Cole, Hernandez and Rodriguez"/>
    <s v="Cross-platform logistical circuit"/>
    <n v="88700"/>
    <n v="151438"/>
    <x v="1"/>
    <n v="170.73055242390078"/>
    <n v="53.005950297514879"/>
    <n v="2857"/>
    <s v="US"/>
    <s v="USD"/>
    <d v="2011-01-22T06:00:00"/>
    <n v="1295676000"/>
    <d v="2011-02-12T06:00:00"/>
    <n v="1297490400"/>
    <b v="0"/>
    <b v="0"/>
    <s v="theater/plays"/>
    <x v="3"/>
    <s v="plays"/>
    <x v="2"/>
    <x v="8"/>
    <s v="Feb"/>
    <s v="2011"/>
  </r>
  <r>
    <n v="605"/>
    <s v="Ortiz, Valenzuela and Collins"/>
    <s v="Profound solution-oriented matrix"/>
    <n v="3300"/>
    <n v="6178"/>
    <x v="1"/>
    <n v="187.21212121212122"/>
    <n v="57.738317757009348"/>
    <n v="107"/>
    <s v="US"/>
    <s v="USD"/>
    <d v="2015-10-03T05:00:00"/>
    <n v="1443848400"/>
    <d v="2015-11-13T06:00:00"/>
    <n v="1447394400"/>
    <b v="0"/>
    <b v="0"/>
    <s v="publishing/nonfiction"/>
    <x v="5"/>
    <s v="nonfiction"/>
    <x v="4"/>
    <x v="0"/>
    <s v="Nov"/>
    <s v="2015"/>
  </r>
  <r>
    <n v="606"/>
    <s v="Valencia PLC"/>
    <s v="Extended asynchronous initiative"/>
    <n v="3400"/>
    <n v="6405"/>
    <x v="1"/>
    <n v="188.38235294117646"/>
    <n v="40.03125"/>
    <n v="160"/>
    <s v="GB"/>
    <s v="GBP"/>
    <d v="2016-03-07T06:00:00"/>
    <n v="1457330400"/>
    <d v="2016-03-18T05:00:00"/>
    <n v="1458277200"/>
    <b v="0"/>
    <b v="0"/>
    <s v="music/rock"/>
    <x v="1"/>
    <s v="rock"/>
    <x v="6"/>
    <x v="7"/>
    <s v="Mar"/>
    <s v="2016"/>
  </r>
  <r>
    <n v="607"/>
    <s v="Gordon, Mendez and Johnson"/>
    <s v="Fundamental needs-based frame"/>
    <n v="137600"/>
    <n v="180667"/>
    <x v="1"/>
    <n v="131.29869186046511"/>
    <n v="81.016591928251117"/>
    <n v="2230"/>
    <s v="US"/>
    <s v="USD"/>
    <d v="2014-03-23T05:00:00"/>
    <n v="1395550800"/>
    <d v="2014-03-25T05:00:00"/>
    <n v="1395723600"/>
    <b v="0"/>
    <b v="0"/>
    <s v="food/food trucks"/>
    <x v="0"/>
    <s v="food trucks"/>
    <x v="6"/>
    <x v="1"/>
    <s v="Mar"/>
    <s v="2014"/>
  </r>
  <r>
    <n v="608"/>
    <s v="Johnson Group"/>
    <s v="Compatible full-range leverage"/>
    <n v="3900"/>
    <n v="11075"/>
    <x v="1"/>
    <n v="283.97435897435901"/>
    <n v="35.047468354430379"/>
    <n v="316"/>
    <s v="US"/>
    <s v="USD"/>
    <d v="2019-03-06T06:00:00"/>
    <n v="1551852000"/>
    <d v="2019-03-10T06:00:00"/>
    <n v="1552197600"/>
    <b v="0"/>
    <b v="1"/>
    <s v="music/jazz"/>
    <x v="1"/>
    <s v="jazz"/>
    <x v="6"/>
    <x v="3"/>
    <s v="Mar"/>
    <s v="2019"/>
  </r>
  <r>
    <n v="609"/>
    <s v="Rose-Fuller"/>
    <s v="Upgradable holistic system engine"/>
    <n v="10000"/>
    <n v="12042"/>
    <x v="1"/>
    <n v="120.41999999999999"/>
    <n v="102.92307692307692"/>
    <n v="117"/>
    <s v="US"/>
    <s v="USD"/>
    <d v="2019-01-16T06:00:00"/>
    <n v="1547618400"/>
    <d v="2019-02-02T06:00:00"/>
    <n v="1549087200"/>
    <b v="0"/>
    <b v="0"/>
    <s v="film &amp; video/science fiction"/>
    <x v="4"/>
    <s v="science fiction"/>
    <x v="2"/>
    <x v="3"/>
    <s v="Feb"/>
    <s v="2019"/>
  </r>
  <r>
    <n v="610"/>
    <s v="Hughes, Mendez and Patterson"/>
    <s v="Stand-alone multi-state data-warehouse"/>
    <n v="42800"/>
    <n v="179356"/>
    <x v="1"/>
    <n v="419.0560747663551"/>
    <n v="27.998126756166094"/>
    <n v="6406"/>
    <s v="US"/>
    <s v="USD"/>
    <d v="2012-12-16T06:00:00"/>
    <n v="1355637600"/>
    <d v="2012-12-30T06:00:00"/>
    <n v="1356847200"/>
    <b v="0"/>
    <b v="0"/>
    <s v="theater/plays"/>
    <x v="3"/>
    <s v="plays"/>
    <x v="7"/>
    <x v="4"/>
    <s v="Dec"/>
    <s v="2012"/>
  </r>
  <r>
    <n v="611"/>
    <s v="Brady, Cortez and Rodriguez"/>
    <s v="Multi-lateral maximized core"/>
    <n v="8200"/>
    <n v="1136"/>
    <x v="3"/>
    <n v="13.853658536585368"/>
    <n v="75.733333333333334"/>
    <n v="15"/>
    <s v="US"/>
    <s v="USD"/>
    <d v="2013-07-25T05:00:00"/>
    <n v="1374728400"/>
    <d v="2013-08-06T05:00:00"/>
    <n v="1375765200"/>
    <b v="0"/>
    <b v="0"/>
    <s v="theater/plays"/>
    <x v="3"/>
    <s v="plays"/>
    <x v="8"/>
    <x v="2"/>
    <s v="Aug"/>
    <s v="2013"/>
  </r>
  <r>
    <n v="612"/>
    <s v="Wang, Nguyen and Horton"/>
    <s v="Innovative holistic hub"/>
    <n v="6200"/>
    <n v="8645"/>
    <x v="1"/>
    <n v="139.43548387096774"/>
    <n v="45.026041666666664"/>
    <n v="192"/>
    <s v="US"/>
    <s v="USD"/>
    <d v="2010-10-23T05:00:00"/>
    <n v="1287810000"/>
    <d v="2010-11-15T06:00:00"/>
    <n v="1289800800"/>
    <b v="0"/>
    <b v="0"/>
    <s v="music/electric music"/>
    <x v="1"/>
    <s v="electric music"/>
    <x v="4"/>
    <x v="6"/>
    <s v="Nov"/>
    <s v="2010"/>
  </r>
  <r>
    <n v="613"/>
    <s v="Santos, Williams and Brown"/>
    <s v="Reverse-engineered 24/7 methodology"/>
    <n v="1100"/>
    <n v="1914"/>
    <x v="1"/>
    <n v="174"/>
    <n v="73.615384615384613"/>
    <n v="26"/>
    <s v="CA"/>
    <s v="CAD"/>
    <d v="2017-08-26T05:00:00"/>
    <n v="1503723600"/>
    <d v="2017-09-04T05:00:00"/>
    <n v="1504501200"/>
    <b v="0"/>
    <b v="0"/>
    <s v="theater/plays"/>
    <x v="3"/>
    <s v="plays"/>
    <x v="1"/>
    <x v="5"/>
    <s v="Sep"/>
    <s v="2017"/>
  </r>
  <r>
    <n v="614"/>
    <s v="Barnett and Sons"/>
    <s v="Business-focused dynamic info-mediaries"/>
    <n v="26500"/>
    <n v="41205"/>
    <x v="1"/>
    <n v="155.49056603773585"/>
    <n v="56.991701244813278"/>
    <n v="723"/>
    <s v="US"/>
    <s v="USD"/>
    <d v="2017-01-11T06:00:00"/>
    <n v="1484114400"/>
    <d v="2017-01-29T06:00:00"/>
    <n v="1485669600"/>
    <b v="0"/>
    <b v="0"/>
    <s v="theater/plays"/>
    <x v="3"/>
    <s v="plays"/>
    <x v="2"/>
    <x v="5"/>
    <s v="Jan"/>
    <s v="2017"/>
  </r>
  <r>
    <n v="615"/>
    <s v="Petersen-Rodriguez"/>
    <s v="Digitized clear-thinking installation"/>
    <n v="8500"/>
    <n v="14488"/>
    <x v="1"/>
    <n v="170.44705882352943"/>
    <n v="85.223529411764702"/>
    <n v="170"/>
    <s v="IT"/>
    <s v="EUR"/>
    <d v="2016-04-29T05:00:00"/>
    <n v="1461906000"/>
    <d v="2016-05-09T05:00:00"/>
    <n v="1462770000"/>
    <b v="0"/>
    <b v="0"/>
    <s v="theater/plays"/>
    <x v="3"/>
    <s v="plays"/>
    <x v="9"/>
    <x v="7"/>
    <s v="May"/>
    <s v="2016"/>
  </r>
  <r>
    <n v="616"/>
    <s v="Burnett-Mora"/>
    <s v="Quality-focused 24/7 superstructure"/>
    <n v="6400"/>
    <n v="12129"/>
    <x v="1"/>
    <n v="189.515625"/>
    <n v="50.962184873949582"/>
    <n v="238"/>
    <s v="GB"/>
    <s v="GBP"/>
    <d v="2013-09-20T05:00:00"/>
    <n v="1379653200"/>
    <d v="2013-09-21T05:00:00"/>
    <n v="1379739600"/>
    <b v="0"/>
    <b v="1"/>
    <s v="music/indie rock"/>
    <x v="1"/>
    <s v="indie rock"/>
    <x v="3"/>
    <x v="2"/>
    <s v="Sep"/>
    <s v="2013"/>
  </r>
  <r>
    <n v="617"/>
    <s v="King LLC"/>
    <s v="Multi-channeled local intranet"/>
    <n v="1400"/>
    <n v="3496"/>
    <x v="1"/>
    <n v="249.71428571428572"/>
    <n v="63.563636363636363"/>
    <n v="55"/>
    <s v="US"/>
    <s v="USD"/>
    <d v="2014-06-04T05:00:00"/>
    <n v="1401858000"/>
    <d v="2014-06-14T05:00:00"/>
    <n v="1402722000"/>
    <b v="0"/>
    <b v="0"/>
    <s v="theater/plays"/>
    <x v="3"/>
    <s v="plays"/>
    <x v="5"/>
    <x v="1"/>
    <s v="Jun"/>
    <s v="2014"/>
  </r>
  <r>
    <n v="618"/>
    <s v="Miller Ltd"/>
    <s v="Open-architected mobile emulation"/>
    <n v="198600"/>
    <n v="97037"/>
    <x v="0"/>
    <n v="48.860523665659613"/>
    <n v="80.999165275459092"/>
    <n v="1198"/>
    <s v="US"/>
    <s v="USD"/>
    <d v="2013-05-02T05:00:00"/>
    <n v="1367470800"/>
    <d v="2013-05-23T05:00:00"/>
    <n v="1369285200"/>
    <b v="0"/>
    <b v="0"/>
    <s v="publishing/nonfiction"/>
    <x v="5"/>
    <s v="nonfiction"/>
    <x v="11"/>
    <x v="2"/>
    <s v="May"/>
    <s v="2013"/>
  </r>
  <r>
    <n v="619"/>
    <s v="Case LLC"/>
    <s v="Ameliorated foreground methodology"/>
    <n v="195900"/>
    <n v="55757"/>
    <x v="0"/>
    <n v="28.461970393057683"/>
    <n v="86.044753086419746"/>
    <n v="648"/>
    <s v="US"/>
    <s v="USD"/>
    <d v="2011-05-06T05:00:00"/>
    <n v="1304658000"/>
    <d v="2011-05-07T05:00:00"/>
    <n v="1304744400"/>
    <b v="1"/>
    <b v="1"/>
    <s v="theater/plays"/>
    <x v="3"/>
    <s v="plays"/>
    <x v="11"/>
    <x v="8"/>
    <s v="May"/>
    <s v="2011"/>
  </r>
  <r>
    <n v="620"/>
    <s v="Swanson, Wilson and Baker"/>
    <s v="Synergized well-modulated project"/>
    <n v="4300"/>
    <n v="11525"/>
    <x v="1"/>
    <n v="268.02325581395348"/>
    <n v="90.0390625"/>
    <n v="128"/>
    <s v="AU"/>
    <s v="AUD"/>
    <d v="2016-07-08T05:00:00"/>
    <n v="1467954000"/>
    <d v="2016-07-12T05:00:00"/>
    <n v="1468299600"/>
    <b v="0"/>
    <b v="0"/>
    <s v="photography/photography books"/>
    <x v="7"/>
    <s v="photography books"/>
    <x v="8"/>
    <x v="7"/>
    <s v="Jul"/>
    <s v="2016"/>
  </r>
  <r>
    <n v="621"/>
    <s v="Dean, Fox and Phillips"/>
    <s v="Extended context-sensitive forecast"/>
    <n v="25600"/>
    <n v="158669"/>
    <x v="1"/>
    <n v="619.80078125"/>
    <n v="74.006063432835816"/>
    <n v="2144"/>
    <s v="US"/>
    <s v="USD"/>
    <d v="2016-09-13T05:00:00"/>
    <n v="1473742800"/>
    <d v="2016-09-18T05:00:00"/>
    <n v="1474174800"/>
    <b v="0"/>
    <b v="0"/>
    <s v="theater/plays"/>
    <x v="3"/>
    <s v="plays"/>
    <x v="3"/>
    <x v="7"/>
    <s v="Sep"/>
    <s v="2016"/>
  </r>
  <r>
    <n v="622"/>
    <s v="Smith-Smith"/>
    <s v="Total leadingedge neural-net"/>
    <n v="189000"/>
    <n v="5916"/>
    <x v="0"/>
    <n v="3.1301587301587301"/>
    <n v="92.4375"/>
    <n v="64"/>
    <s v="US"/>
    <s v="USD"/>
    <d v="2018-04-15T05:00:00"/>
    <n v="1523768400"/>
    <d v="2018-05-11T05:00:00"/>
    <n v="1526014800"/>
    <b v="0"/>
    <b v="0"/>
    <s v="music/indie rock"/>
    <x v="1"/>
    <s v="indie rock"/>
    <x v="9"/>
    <x v="9"/>
    <s v="May"/>
    <s v="2018"/>
  </r>
  <r>
    <n v="623"/>
    <s v="Smith, Scott and Rodriguez"/>
    <s v="Organic actuating protocol"/>
    <n v="94300"/>
    <n v="150806"/>
    <x v="1"/>
    <n v="159.92152704135739"/>
    <n v="55.999257333828446"/>
    <n v="2693"/>
    <s v="GB"/>
    <s v="GBP"/>
    <d v="2015-07-16T05:00:00"/>
    <n v="1437022800"/>
    <d v="2015-07-21T05:00:00"/>
    <n v="1437454800"/>
    <b v="0"/>
    <b v="0"/>
    <s v="theater/plays"/>
    <x v="3"/>
    <s v="plays"/>
    <x v="8"/>
    <x v="0"/>
    <s v="Jul"/>
    <s v="2015"/>
  </r>
  <r>
    <n v="624"/>
    <s v="White, Robertson and Roberts"/>
    <s v="Down-sized national software"/>
    <n v="5100"/>
    <n v="14249"/>
    <x v="1"/>
    <n v="279.39215686274508"/>
    <n v="32.983796296296298"/>
    <n v="432"/>
    <s v="US"/>
    <s v="USD"/>
    <d v="2015-01-25T06:00:00"/>
    <n v="1422165600"/>
    <d v="2015-01-31T06:00:00"/>
    <n v="1422684000"/>
    <b v="0"/>
    <b v="0"/>
    <s v="photography/photography books"/>
    <x v="7"/>
    <s v="photography books"/>
    <x v="2"/>
    <x v="0"/>
    <s v="Jan"/>
    <s v="2015"/>
  </r>
  <r>
    <n v="625"/>
    <s v="Martinez Inc"/>
    <s v="Organic upward-trending Graphical User Interface"/>
    <n v="7500"/>
    <n v="5803"/>
    <x v="0"/>
    <n v="77.373333333333335"/>
    <n v="93.596774193548384"/>
    <n v="62"/>
    <s v="US"/>
    <s v="USD"/>
    <d v="2020-01-27T06:00:00"/>
    <n v="1580104800"/>
    <d v="2020-02-10T06:00:00"/>
    <n v="1581314400"/>
    <b v="0"/>
    <b v="0"/>
    <s v="theater/plays"/>
    <x v="3"/>
    <s v="plays"/>
    <x v="2"/>
    <x v="10"/>
    <s v="Feb"/>
    <s v="2020"/>
  </r>
  <r>
    <n v="626"/>
    <s v="Tucker, Mccoy and Marquez"/>
    <s v="Synergistic tertiary budgetary management"/>
    <n v="6400"/>
    <n v="13205"/>
    <x v="1"/>
    <n v="206.32812500000003"/>
    <n v="69.867724867724874"/>
    <n v="189"/>
    <s v="US"/>
    <s v="USD"/>
    <d v="2010-09-28T05:00:00"/>
    <n v="1285650000"/>
    <d v="2010-10-07T05:00:00"/>
    <n v="1286427600"/>
    <b v="0"/>
    <b v="1"/>
    <s v="theater/plays"/>
    <x v="3"/>
    <s v="plays"/>
    <x v="3"/>
    <x v="6"/>
    <s v="Oct"/>
    <s v="2010"/>
  </r>
  <r>
    <n v="627"/>
    <s v="Martin, Lee and Armstrong"/>
    <s v="Open-architected incremental ability"/>
    <n v="1600"/>
    <n v="11108"/>
    <x v="1"/>
    <n v="694.25"/>
    <n v="72.129870129870127"/>
    <n v="154"/>
    <s v="GB"/>
    <s v="GBP"/>
    <d v="2010-06-16T05:00:00"/>
    <n v="1276664400"/>
    <d v="2010-07-10T05:00:00"/>
    <n v="1278738000"/>
    <b v="1"/>
    <b v="0"/>
    <s v="food/food trucks"/>
    <x v="0"/>
    <s v="food trucks"/>
    <x v="5"/>
    <x v="6"/>
    <s v="Jul"/>
    <s v="2010"/>
  </r>
  <r>
    <n v="628"/>
    <s v="Dunn, Moreno and Green"/>
    <s v="Intuitive object-oriented task-force"/>
    <n v="1900"/>
    <n v="2884"/>
    <x v="1"/>
    <n v="151.78947368421052"/>
    <n v="30.041666666666668"/>
    <n v="96"/>
    <s v="US"/>
    <s v="USD"/>
    <d v="2010-10-04T05:00:00"/>
    <n v="1286168400"/>
    <d v="2010-10-07T05:00:00"/>
    <n v="1286427600"/>
    <b v="0"/>
    <b v="0"/>
    <s v="music/indie rock"/>
    <x v="1"/>
    <s v="indie rock"/>
    <x v="4"/>
    <x v="6"/>
    <s v="Oct"/>
    <s v="2010"/>
  </r>
  <r>
    <n v="629"/>
    <s v="Jackson, Martinez and Ray"/>
    <s v="Multi-tiered executive toolset"/>
    <n v="85900"/>
    <n v="55476"/>
    <x v="0"/>
    <n v="64.58207217694995"/>
    <n v="73.968000000000004"/>
    <n v="750"/>
    <s v="US"/>
    <s v="USD"/>
    <d v="2016-07-06T05:00:00"/>
    <n v="1467781200"/>
    <d v="2016-07-08T05:00:00"/>
    <n v="1467954000"/>
    <b v="0"/>
    <b v="1"/>
    <s v="theater/plays"/>
    <x v="3"/>
    <s v="plays"/>
    <x v="8"/>
    <x v="7"/>
    <s v="Jul"/>
    <s v="2016"/>
  </r>
  <r>
    <n v="630"/>
    <s v="Patterson-Johnson"/>
    <s v="Grass-roots directional workforce"/>
    <n v="9500"/>
    <n v="5973"/>
    <x v="3"/>
    <n v="62.873684210526314"/>
    <n v="68.65517241379311"/>
    <n v="87"/>
    <s v="US"/>
    <s v="USD"/>
    <d v="2019-05-01T05:00:00"/>
    <n v="1556686800"/>
    <d v="2019-05-12T05:00:00"/>
    <n v="1557637200"/>
    <b v="0"/>
    <b v="1"/>
    <s v="theater/plays"/>
    <x v="3"/>
    <s v="plays"/>
    <x v="11"/>
    <x v="3"/>
    <s v="May"/>
    <s v="2019"/>
  </r>
  <r>
    <n v="631"/>
    <s v="Carlson-Hernandez"/>
    <s v="Quality-focused real-time solution"/>
    <n v="59200"/>
    <n v="183756"/>
    <x v="1"/>
    <n v="310.39864864864865"/>
    <n v="59.992164544564154"/>
    <n v="3063"/>
    <s v="US"/>
    <s v="USD"/>
    <d v="2019-03-26T05:00:00"/>
    <n v="1553576400"/>
    <d v="2019-03-30T05:00:00"/>
    <n v="1553922000"/>
    <b v="0"/>
    <b v="0"/>
    <s v="theater/plays"/>
    <x v="3"/>
    <s v="plays"/>
    <x v="6"/>
    <x v="3"/>
    <s v="Mar"/>
    <s v="2019"/>
  </r>
  <r>
    <n v="632"/>
    <s v="Parker PLC"/>
    <s v="Reduced interactive matrix"/>
    <n v="72100"/>
    <n v="30902"/>
    <x v="2"/>
    <n v="42.859916782246884"/>
    <n v="111.15827338129496"/>
    <n v="278"/>
    <s v="US"/>
    <s v="USD"/>
    <d v="2014-11-02T05:00:00"/>
    <n v="1414904400"/>
    <d v="2014-11-20T06:00:00"/>
    <n v="1416463200"/>
    <b v="0"/>
    <b v="0"/>
    <s v="theater/plays"/>
    <x v="3"/>
    <s v="plays"/>
    <x v="0"/>
    <x v="1"/>
    <s v="Nov"/>
    <s v="2014"/>
  </r>
  <r>
    <n v="633"/>
    <s v="Yu and Sons"/>
    <s v="Adaptive context-sensitive architecture"/>
    <n v="6700"/>
    <n v="5569"/>
    <x v="0"/>
    <n v="83.119402985074629"/>
    <n v="53.038095238095238"/>
    <n v="105"/>
    <s v="US"/>
    <s v="USD"/>
    <d v="2015-11-07T06:00:00"/>
    <n v="1446876000"/>
    <d v="2015-11-11T06:00:00"/>
    <n v="1447221600"/>
    <b v="0"/>
    <b v="0"/>
    <s v="film &amp; video/animation"/>
    <x v="4"/>
    <s v="animation"/>
    <x v="0"/>
    <x v="0"/>
    <s v="Nov"/>
    <s v="2015"/>
  </r>
  <r>
    <n v="634"/>
    <s v="Taylor, Johnson and Hernandez"/>
    <s v="Polarized incremental portal"/>
    <n v="118200"/>
    <n v="92824"/>
    <x v="3"/>
    <n v="78.531302876480552"/>
    <n v="55.985524728588658"/>
    <n v="1658"/>
    <s v="US"/>
    <s v="USD"/>
    <d v="2017-03-25T05:00:00"/>
    <n v="1490418000"/>
    <d v="2017-04-08T05:00:00"/>
    <n v="1491627600"/>
    <b v="0"/>
    <b v="0"/>
    <s v="film &amp; video/television"/>
    <x v="4"/>
    <s v="television"/>
    <x v="6"/>
    <x v="5"/>
    <s v="Apr"/>
    <s v="2017"/>
  </r>
  <r>
    <n v="635"/>
    <s v="Mack Ltd"/>
    <s v="Reactive regional access"/>
    <n v="139000"/>
    <n v="158590"/>
    <x v="1"/>
    <n v="114.09352517985612"/>
    <n v="69.986760812003524"/>
    <n v="2266"/>
    <s v="US"/>
    <s v="USD"/>
    <d v="2013-02-09T06:00:00"/>
    <n v="1360389600"/>
    <d v="2013-03-13T05:00:00"/>
    <n v="1363150800"/>
    <b v="0"/>
    <b v="0"/>
    <s v="film &amp; video/television"/>
    <x v="4"/>
    <s v="television"/>
    <x v="10"/>
    <x v="2"/>
    <s v="Mar"/>
    <s v="2013"/>
  </r>
  <r>
    <n v="636"/>
    <s v="Lamb-Sanders"/>
    <s v="Stand-alone reciprocal frame"/>
    <n v="197700"/>
    <n v="127591"/>
    <x v="0"/>
    <n v="64.537683358624179"/>
    <n v="48.998079877112133"/>
    <n v="2604"/>
    <s v="DK"/>
    <s v="DKK"/>
    <d v="2012-01-18T06:00:00"/>
    <n v="1326866400"/>
    <d v="2012-03-03T06:00:00"/>
    <n v="1330754400"/>
    <b v="0"/>
    <b v="1"/>
    <s v="film &amp; video/animation"/>
    <x v="4"/>
    <s v="animation"/>
    <x v="2"/>
    <x v="4"/>
    <s v="Mar"/>
    <s v="2012"/>
  </r>
  <r>
    <n v="637"/>
    <s v="Williams-Ramirez"/>
    <s v="Open-architected 24/7 throughput"/>
    <n v="8500"/>
    <n v="6750"/>
    <x v="0"/>
    <n v="79.411764705882348"/>
    <n v="103.84615384615384"/>
    <n v="65"/>
    <s v="US"/>
    <s v="USD"/>
    <d v="2016-11-14T06:00:00"/>
    <n v="1479103200"/>
    <d v="2016-11-22T06:00:00"/>
    <n v="1479794400"/>
    <b v="0"/>
    <b v="0"/>
    <s v="theater/plays"/>
    <x v="3"/>
    <s v="plays"/>
    <x v="0"/>
    <x v="7"/>
    <s v="Nov"/>
    <s v="2016"/>
  </r>
  <r>
    <n v="638"/>
    <s v="Weaver Ltd"/>
    <s v="Monitored 24/7 approach"/>
    <n v="81600"/>
    <n v="9318"/>
    <x v="0"/>
    <n v="11.419117647058824"/>
    <n v="99.127659574468083"/>
    <n v="94"/>
    <s v="US"/>
    <s v="USD"/>
    <d v="2010-07-27T05:00:00"/>
    <n v="1280206800"/>
    <d v="2010-08-08T05:00:00"/>
    <n v="1281243600"/>
    <b v="0"/>
    <b v="1"/>
    <s v="theater/plays"/>
    <x v="3"/>
    <s v="plays"/>
    <x v="8"/>
    <x v="6"/>
    <s v="Aug"/>
    <s v="2010"/>
  </r>
  <r>
    <n v="639"/>
    <s v="Barnes-Williams"/>
    <s v="Upgradable explicit forecast"/>
    <n v="8600"/>
    <n v="4832"/>
    <x v="2"/>
    <n v="56.186046511627907"/>
    <n v="107.37777777777778"/>
    <n v="45"/>
    <s v="US"/>
    <s v="USD"/>
    <d v="2018-07-28T05:00:00"/>
    <n v="1532754000"/>
    <d v="2018-07-28T05:00:00"/>
    <n v="1532754000"/>
    <b v="0"/>
    <b v="1"/>
    <s v="film &amp; video/drama"/>
    <x v="4"/>
    <s v="drama"/>
    <x v="8"/>
    <x v="9"/>
    <s v="Jul"/>
    <s v="2018"/>
  </r>
  <r>
    <n v="640"/>
    <s v="Richardson, Woodward and Hansen"/>
    <s v="Pre-emptive context-sensitive support"/>
    <n v="119800"/>
    <n v="19769"/>
    <x v="0"/>
    <n v="16.501669449081803"/>
    <n v="76.922178988326849"/>
    <n v="257"/>
    <s v="US"/>
    <s v="USD"/>
    <d v="2016-01-18T06:00:00"/>
    <n v="1453096800"/>
    <d v="2016-01-21T06:00:00"/>
    <n v="1453356000"/>
    <b v="0"/>
    <b v="0"/>
    <s v="theater/plays"/>
    <x v="3"/>
    <s v="plays"/>
    <x v="2"/>
    <x v="7"/>
    <s v="Jan"/>
    <s v="2016"/>
  </r>
  <r>
    <n v="641"/>
    <s v="Hunt, Barker and Baker"/>
    <s v="Business-focused leadingedge instruction set"/>
    <n v="9400"/>
    <n v="11277"/>
    <x v="1"/>
    <n v="119.96808510638297"/>
    <n v="58.128865979381445"/>
    <n v="194"/>
    <s v="CH"/>
    <s v="CHF"/>
    <d v="2017-02-20T06:00:00"/>
    <n v="1487570400"/>
    <d v="2017-03-20T05:00:00"/>
    <n v="1489986000"/>
    <b v="0"/>
    <b v="0"/>
    <s v="theater/plays"/>
    <x v="3"/>
    <s v="plays"/>
    <x v="10"/>
    <x v="5"/>
    <s v="Mar"/>
    <s v="2017"/>
  </r>
  <r>
    <n v="642"/>
    <s v="Ramos, Moreno and Lewis"/>
    <s v="Extended multi-state knowledge user"/>
    <n v="9200"/>
    <n v="13382"/>
    <x v="1"/>
    <n v="145.45652173913044"/>
    <n v="103.73643410852713"/>
    <n v="129"/>
    <s v="CA"/>
    <s v="CAD"/>
    <d v="2018-12-17T06:00:00"/>
    <n v="1545026400"/>
    <d v="2018-12-26T06:00:00"/>
    <n v="1545804000"/>
    <b v="0"/>
    <b v="0"/>
    <s v="technology/wearables"/>
    <x v="2"/>
    <s v="wearables"/>
    <x v="7"/>
    <x v="9"/>
    <s v="Dec"/>
    <s v="2018"/>
  </r>
  <r>
    <n v="643"/>
    <s v="Harris Inc"/>
    <s v="Future-proofed modular groupware"/>
    <n v="14900"/>
    <n v="32986"/>
    <x v="1"/>
    <n v="221.38255033557047"/>
    <n v="87.962666666666664"/>
    <n v="375"/>
    <s v="US"/>
    <s v="USD"/>
    <d v="2017-03-01T06:00:00"/>
    <n v="1488348000"/>
    <d v="2017-03-19T05:00:00"/>
    <n v="1489899600"/>
    <b v="0"/>
    <b v="0"/>
    <s v="theater/plays"/>
    <x v="3"/>
    <s v="plays"/>
    <x v="6"/>
    <x v="5"/>
    <s v="Mar"/>
    <s v="2017"/>
  </r>
  <r>
    <n v="644"/>
    <s v="Peters-Nelson"/>
    <s v="Distributed real-time algorithm"/>
    <n v="169400"/>
    <n v="81984"/>
    <x v="0"/>
    <n v="48.396694214876035"/>
    <n v="28"/>
    <n v="2928"/>
    <s v="CA"/>
    <s v="CAD"/>
    <d v="2018-12-18T06:00:00"/>
    <n v="1545112800"/>
    <d v="2019-01-03T06:00:00"/>
    <n v="1546495200"/>
    <b v="0"/>
    <b v="0"/>
    <s v="theater/plays"/>
    <x v="3"/>
    <s v="plays"/>
    <x v="7"/>
    <x v="9"/>
    <s v="Jan"/>
    <s v="2019"/>
  </r>
  <r>
    <n v="645"/>
    <s v="Ferguson, Murphy and Bright"/>
    <s v="Multi-lateral heuristic throughput"/>
    <n v="192100"/>
    <n v="178483"/>
    <x v="0"/>
    <n v="92.911504424778755"/>
    <n v="37.999361294443261"/>
    <n v="4697"/>
    <s v="US"/>
    <s v="USD"/>
    <d v="2018-09-26T05:00:00"/>
    <n v="1537938000"/>
    <d v="2018-10-17T05:00:00"/>
    <n v="1539752400"/>
    <b v="0"/>
    <b v="1"/>
    <s v="music/rock"/>
    <x v="1"/>
    <s v="rock"/>
    <x v="3"/>
    <x v="9"/>
    <s v="Oct"/>
    <s v="2018"/>
  </r>
  <r>
    <n v="646"/>
    <s v="Robinson Group"/>
    <s v="Switchable reciprocal middleware"/>
    <n v="98700"/>
    <n v="87448"/>
    <x v="0"/>
    <n v="88.599797365754824"/>
    <n v="29.999313893653515"/>
    <n v="2915"/>
    <s v="US"/>
    <s v="USD"/>
    <d v="2013-03-13T05:00:00"/>
    <n v="1363150800"/>
    <d v="2013-03-24T05:00:00"/>
    <n v="1364101200"/>
    <b v="0"/>
    <b v="0"/>
    <s v="games/video games"/>
    <x v="6"/>
    <s v="video games"/>
    <x v="6"/>
    <x v="2"/>
    <s v="Mar"/>
    <s v="2013"/>
  </r>
  <r>
    <n v="647"/>
    <s v="Jordan-Wolfe"/>
    <s v="Inverse multimedia Graphic Interface"/>
    <n v="4500"/>
    <n v="1863"/>
    <x v="0"/>
    <n v="41.4"/>
    <n v="103.5"/>
    <n v="18"/>
    <s v="US"/>
    <s v="USD"/>
    <d v="2018-04-09T05:00:00"/>
    <n v="1523250000"/>
    <d v="2018-05-03T05:00:00"/>
    <n v="1525323600"/>
    <b v="0"/>
    <b v="0"/>
    <s v="publishing/translations"/>
    <x v="5"/>
    <s v="translations"/>
    <x v="9"/>
    <x v="9"/>
    <s v="May"/>
    <s v="2018"/>
  </r>
  <r>
    <n v="648"/>
    <s v="Vargas-Cox"/>
    <s v="Vision-oriented local contingency"/>
    <n v="98600"/>
    <n v="62174"/>
    <x v="3"/>
    <n v="63.056795131845846"/>
    <n v="85.994467496542185"/>
    <n v="723"/>
    <s v="US"/>
    <s v="USD"/>
    <d v="2017-07-06T05:00:00"/>
    <n v="1499317200"/>
    <d v="2017-07-24T05:00:00"/>
    <n v="1500872400"/>
    <b v="1"/>
    <b v="0"/>
    <s v="food/food trucks"/>
    <x v="0"/>
    <s v="food trucks"/>
    <x v="8"/>
    <x v="5"/>
    <s v="Jul"/>
    <s v="2017"/>
  </r>
  <r>
    <n v="649"/>
    <s v="Yang and Sons"/>
    <s v="Reactive 6thgeneration hub"/>
    <n v="121700"/>
    <n v="59003"/>
    <x v="0"/>
    <n v="48.482333607230892"/>
    <n v="98.011627906976742"/>
    <n v="602"/>
    <s v="CH"/>
    <s v="CHF"/>
    <d v="2010-10-20T05:00:00"/>
    <n v="1287550800"/>
    <d v="2010-10-31T05:00:00"/>
    <n v="1288501200"/>
    <b v="1"/>
    <b v="1"/>
    <s v="theater/plays"/>
    <x v="3"/>
    <s v="plays"/>
    <x v="4"/>
    <x v="6"/>
    <s v="Oct"/>
    <s v="2010"/>
  </r>
  <r>
    <n v="650"/>
    <s v="Wilson, Wilson and Mathis"/>
    <s v="Optional asymmetric success"/>
    <n v="100"/>
    <n v="2"/>
    <x v="0"/>
    <n v="2"/>
    <n v="2"/>
    <n v="1"/>
    <s v="US"/>
    <s v="USD"/>
    <d v="2014-07-08T05:00:00"/>
    <n v="1404795600"/>
    <d v="2014-08-04T05:00:00"/>
    <n v="1407128400"/>
    <b v="0"/>
    <b v="0"/>
    <s v="music/jazz"/>
    <x v="1"/>
    <s v="jazz"/>
    <x v="8"/>
    <x v="1"/>
    <s v="Aug"/>
    <s v="2014"/>
  </r>
  <r>
    <n v="651"/>
    <s v="Wang, Koch and Weaver"/>
    <s v="Digitized analyzing capacity"/>
    <n v="196700"/>
    <n v="174039"/>
    <x v="0"/>
    <n v="88.47941026944585"/>
    <n v="44.994570837642193"/>
    <n v="3868"/>
    <s v="IT"/>
    <s v="EUR"/>
    <d v="2014-02-22T06:00:00"/>
    <n v="1393048800"/>
    <d v="2014-03-09T06:00:00"/>
    <n v="1394344800"/>
    <b v="0"/>
    <b v="0"/>
    <s v="film &amp; video/shorts"/>
    <x v="4"/>
    <s v="shorts"/>
    <x v="10"/>
    <x v="1"/>
    <s v="Mar"/>
    <s v="2014"/>
  </r>
  <r>
    <n v="652"/>
    <s v="Cisneros Ltd"/>
    <s v="Vision-oriented regional hub"/>
    <n v="10000"/>
    <n v="12684"/>
    <x v="1"/>
    <n v="126.84"/>
    <n v="31.012224938875306"/>
    <n v="409"/>
    <s v="US"/>
    <s v="USD"/>
    <d v="2016-08-05T05:00:00"/>
    <n v="1470373200"/>
    <d v="2016-09-17T05:00:00"/>
    <n v="1474088400"/>
    <b v="0"/>
    <b v="0"/>
    <s v="technology/web"/>
    <x v="2"/>
    <s v="web"/>
    <x v="1"/>
    <x v="7"/>
    <s v="Sep"/>
    <s v="2016"/>
  </r>
  <r>
    <n v="653"/>
    <s v="Williams-Jones"/>
    <s v="Monitored incremental info-mediaries"/>
    <n v="600"/>
    <n v="14033"/>
    <x v="1"/>
    <n v="2338.833333333333"/>
    <n v="59.970085470085472"/>
    <n v="234"/>
    <s v="US"/>
    <s v="USD"/>
    <d v="2016-04-08T05:00:00"/>
    <n v="1460091600"/>
    <d v="2016-04-10T05:00:00"/>
    <n v="1460264400"/>
    <b v="0"/>
    <b v="0"/>
    <s v="technology/web"/>
    <x v="2"/>
    <s v="web"/>
    <x v="9"/>
    <x v="7"/>
    <s v="Apr"/>
    <s v="2016"/>
  </r>
  <r>
    <n v="654"/>
    <s v="Roberts, Hinton and Williams"/>
    <s v="Programmable static middleware"/>
    <n v="35000"/>
    <n v="177936"/>
    <x v="1"/>
    <n v="508.38857142857148"/>
    <n v="58.9973474801061"/>
    <n v="3016"/>
    <s v="US"/>
    <s v="USD"/>
    <d v="2015-08-24T05:00:00"/>
    <n v="1440392400"/>
    <d v="2015-08-29T05:00:00"/>
    <n v="1440824400"/>
    <b v="0"/>
    <b v="0"/>
    <s v="music/metal"/>
    <x v="1"/>
    <s v="metal"/>
    <x v="1"/>
    <x v="0"/>
    <s v="Aug"/>
    <s v="2015"/>
  </r>
  <r>
    <n v="655"/>
    <s v="Gonzalez, Williams and Benson"/>
    <s v="Multi-layered bottom-line encryption"/>
    <n v="6900"/>
    <n v="13212"/>
    <x v="1"/>
    <n v="191.47826086956522"/>
    <n v="50.045454545454547"/>
    <n v="264"/>
    <s v="US"/>
    <s v="USD"/>
    <d v="2017-03-02T06:00:00"/>
    <n v="1488434400"/>
    <d v="2017-03-15T05:00:00"/>
    <n v="1489554000"/>
    <b v="1"/>
    <b v="0"/>
    <s v="photography/photography books"/>
    <x v="7"/>
    <s v="photography books"/>
    <x v="6"/>
    <x v="5"/>
    <s v="Mar"/>
    <s v="2017"/>
  </r>
  <r>
    <n v="656"/>
    <s v="Hobbs, Brown and Lee"/>
    <s v="Vision-oriented systematic Graphical User Interface"/>
    <n v="118400"/>
    <n v="49879"/>
    <x v="0"/>
    <n v="42.127533783783782"/>
    <n v="98.966269841269835"/>
    <n v="504"/>
    <s v="AU"/>
    <s v="AUD"/>
    <d v="2017-12-28T06:00:00"/>
    <n v="1514440800"/>
    <d v="2018-01-02T06:00:00"/>
    <n v="1514872800"/>
    <b v="0"/>
    <b v="0"/>
    <s v="food/food trucks"/>
    <x v="0"/>
    <s v="food trucks"/>
    <x v="7"/>
    <x v="5"/>
    <s v="Jan"/>
    <s v="2018"/>
  </r>
  <r>
    <n v="657"/>
    <s v="Russo, Kim and Mccoy"/>
    <s v="Balanced optimal hardware"/>
    <n v="10000"/>
    <n v="824"/>
    <x v="0"/>
    <n v="8.24"/>
    <n v="58.857142857142854"/>
    <n v="14"/>
    <s v="US"/>
    <s v="USD"/>
    <d v="2017-12-27T06:00:00"/>
    <n v="1514354400"/>
    <d v="2018-01-12T06:00:00"/>
    <n v="1515736800"/>
    <b v="0"/>
    <b v="0"/>
    <s v="film &amp; video/science fiction"/>
    <x v="4"/>
    <s v="science fiction"/>
    <x v="7"/>
    <x v="5"/>
    <s v="Jan"/>
    <s v="2018"/>
  </r>
  <r>
    <n v="658"/>
    <s v="Howell, Myers and Olson"/>
    <s v="Self-enabling mission-critical success"/>
    <n v="52600"/>
    <n v="31594"/>
    <x v="3"/>
    <n v="60.064638783269963"/>
    <n v="81.010256410256417"/>
    <n v="390"/>
    <s v="US"/>
    <s v="USD"/>
    <d v="2015-08-30T05:00:00"/>
    <n v="1440910800"/>
    <d v="2015-09-22T05:00:00"/>
    <n v="1442898000"/>
    <b v="0"/>
    <b v="0"/>
    <s v="music/rock"/>
    <x v="1"/>
    <s v="rock"/>
    <x v="1"/>
    <x v="0"/>
    <s v="Sep"/>
    <s v="2015"/>
  </r>
  <r>
    <n v="659"/>
    <s v="Bailey and Sons"/>
    <s v="Grass-roots dynamic emulation"/>
    <n v="120700"/>
    <n v="57010"/>
    <x v="0"/>
    <n v="47.232808616404313"/>
    <n v="76.013333333333335"/>
    <n v="750"/>
    <s v="GB"/>
    <s v="GBP"/>
    <d v="2011-01-27T06:00:00"/>
    <n v="1296108000"/>
    <d v="2011-01-28T06:00:00"/>
    <n v="1296194400"/>
    <b v="0"/>
    <b v="0"/>
    <s v="film &amp; video/documentary"/>
    <x v="4"/>
    <s v="documentary"/>
    <x v="2"/>
    <x v="8"/>
    <s v="Jan"/>
    <s v="2011"/>
  </r>
  <r>
    <n v="660"/>
    <s v="Jensen-Brown"/>
    <s v="Fundamental disintermediate matrix"/>
    <n v="9100"/>
    <n v="7438"/>
    <x v="0"/>
    <n v="81.736263736263737"/>
    <n v="96.597402597402592"/>
    <n v="77"/>
    <s v="US"/>
    <s v="USD"/>
    <d v="2015-08-21T05:00:00"/>
    <n v="1440133200"/>
    <d v="2015-08-30T05:00:00"/>
    <n v="1440910800"/>
    <b v="1"/>
    <b v="0"/>
    <s v="theater/plays"/>
    <x v="3"/>
    <s v="plays"/>
    <x v="1"/>
    <x v="0"/>
    <s v="Aug"/>
    <s v="2015"/>
  </r>
  <r>
    <n v="661"/>
    <s v="Smith Group"/>
    <s v="Right-sized secondary challenge"/>
    <n v="106800"/>
    <n v="57872"/>
    <x v="0"/>
    <n v="54.187265917603"/>
    <n v="76.957446808510639"/>
    <n v="752"/>
    <s v="DK"/>
    <s v="DKK"/>
    <d v="2012-03-28T05:00:00"/>
    <n v="1332910800"/>
    <d v="2012-04-27T05:00:00"/>
    <n v="1335502800"/>
    <b v="0"/>
    <b v="0"/>
    <s v="music/jazz"/>
    <x v="1"/>
    <s v="jazz"/>
    <x v="6"/>
    <x v="4"/>
    <s v="Apr"/>
    <s v="2012"/>
  </r>
  <r>
    <n v="662"/>
    <s v="Murphy-Farrell"/>
    <s v="Implemented exuding software"/>
    <n v="9100"/>
    <n v="8906"/>
    <x v="0"/>
    <n v="97.868131868131869"/>
    <n v="67.984732824427482"/>
    <n v="131"/>
    <s v="US"/>
    <s v="USD"/>
    <d v="2018-12-09T06:00:00"/>
    <n v="1544335200"/>
    <d v="2018-12-13T06:00:00"/>
    <n v="1544680800"/>
    <b v="0"/>
    <b v="0"/>
    <s v="theater/plays"/>
    <x v="3"/>
    <s v="plays"/>
    <x v="7"/>
    <x v="9"/>
    <s v="Dec"/>
    <s v="2018"/>
  </r>
  <r>
    <n v="663"/>
    <s v="Everett-Wolfe"/>
    <s v="Total optimizing software"/>
    <n v="10000"/>
    <n v="7724"/>
    <x v="0"/>
    <n v="77.239999999999995"/>
    <n v="88.781609195402297"/>
    <n v="87"/>
    <s v="US"/>
    <s v="USD"/>
    <d v="2010-10-07T05:00:00"/>
    <n v="1286427600"/>
    <d v="2010-10-30T05:00:00"/>
    <n v="1288414800"/>
    <b v="0"/>
    <b v="0"/>
    <s v="theater/plays"/>
    <x v="3"/>
    <s v="plays"/>
    <x v="4"/>
    <x v="6"/>
    <s v="Oct"/>
    <s v="2010"/>
  </r>
  <r>
    <n v="664"/>
    <s v="Young PLC"/>
    <s v="Optional maximized attitude"/>
    <n v="79400"/>
    <n v="26571"/>
    <x v="0"/>
    <n v="33.464735516372798"/>
    <n v="24.99623706491063"/>
    <n v="1063"/>
    <s v="US"/>
    <s v="USD"/>
    <d v="2012-02-20T06:00:00"/>
    <n v="1329717600"/>
    <d v="2012-03-01T06:00:00"/>
    <n v="1330581600"/>
    <b v="0"/>
    <b v="0"/>
    <s v="music/jazz"/>
    <x v="1"/>
    <s v="jazz"/>
    <x v="10"/>
    <x v="4"/>
    <s v="Mar"/>
    <s v="2012"/>
  </r>
  <r>
    <n v="665"/>
    <s v="Park-Goodman"/>
    <s v="Customer-focused impactful extranet"/>
    <n v="5100"/>
    <n v="12219"/>
    <x v="1"/>
    <n v="239.58823529411765"/>
    <n v="44.922794117647058"/>
    <n v="272"/>
    <s v="US"/>
    <s v="USD"/>
    <d v="2011-07-09T05:00:00"/>
    <n v="1310187600"/>
    <d v="2011-07-23T05:00:00"/>
    <n v="1311397200"/>
    <b v="0"/>
    <b v="1"/>
    <s v="film &amp; video/documentary"/>
    <x v="4"/>
    <s v="documentary"/>
    <x v="8"/>
    <x v="8"/>
    <s v="Jul"/>
    <s v="2011"/>
  </r>
  <r>
    <n v="666"/>
    <s v="York, Barr and Grant"/>
    <s v="Cloned bottom-line success"/>
    <n v="3100"/>
    <n v="1985"/>
    <x v="3"/>
    <n v="64.032258064516128"/>
    <n v="79.400000000000006"/>
    <n v="25"/>
    <s v="US"/>
    <s v="USD"/>
    <d v="2013-08-30T05:00:00"/>
    <n v="1377838800"/>
    <d v="2013-09-05T05:00:00"/>
    <n v="1378357200"/>
    <b v="0"/>
    <b v="1"/>
    <s v="theater/plays"/>
    <x v="3"/>
    <s v="plays"/>
    <x v="1"/>
    <x v="2"/>
    <s v="Sep"/>
    <s v="2013"/>
  </r>
  <r>
    <n v="667"/>
    <s v="Little Ltd"/>
    <s v="Decentralized bandwidth-monitored ability"/>
    <n v="6900"/>
    <n v="12155"/>
    <x v="1"/>
    <n v="176.15942028985506"/>
    <n v="29.009546539379475"/>
    <n v="419"/>
    <s v="US"/>
    <s v="USD"/>
    <d v="2014-09-10T05:00:00"/>
    <n v="1410325200"/>
    <d v="2014-09-19T05:00:00"/>
    <n v="1411102800"/>
    <b v="0"/>
    <b v="0"/>
    <s v="journalism/audio"/>
    <x v="8"/>
    <s v="audio"/>
    <x v="3"/>
    <x v="1"/>
    <s v="Sep"/>
    <s v="2014"/>
  </r>
  <r>
    <n v="668"/>
    <s v="Brown and Sons"/>
    <s v="Programmable leadingedge budgetary management"/>
    <n v="27500"/>
    <n v="5593"/>
    <x v="0"/>
    <n v="20.33818181818182"/>
    <n v="73.59210526315789"/>
    <n v="76"/>
    <s v="US"/>
    <s v="USD"/>
    <d v="2012-08-01T05:00:00"/>
    <n v="1343797200"/>
    <d v="2012-08-13T05:00:00"/>
    <n v="1344834000"/>
    <b v="0"/>
    <b v="0"/>
    <s v="theater/plays"/>
    <x v="3"/>
    <s v="plays"/>
    <x v="1"/>
    <x v="4"/>
    <s v="Aug"/>
    <s v="2012"/>
  </r>
  <r>
    <n v="669"/>
    <s v="Payne, Garrett and Thomas"/>
    <s v="Upgradable bi-directional concept"/>
    <n v="48800"/>
    <n v="175020"/>
    <x v="1"/>
    <n v="358.64754098360658"/>
    <n v="107.97038864898211"/>
    <n v="1621"/>
    <s v="IT"/>
    <s v="EUR"/>
    <d v="2017-06-26T05:00:00"/>
    <n v="1498453200"/>
    <d v="2017-07-05T05:00:00"/>
    <n v="1499230800"/>
    <b v="0"/>
    <b v="0"/>
    <s v="theater/plays"/>
    <x v="3"/>
    <s v="plays"/>
    <x v="5"/>
    <x v="5"/>
    <s v="Jul"/>
    <s v="2017"/>
  </r>
  <r>
    <n v="670"/>
    <s v="Robinson Group"/>
    <s v="Re-contextualized homogeneous flexibility"/>
    <n v="16200"/>
    <n v="75955"/>
    <x v="1"/>
    <n v="468.85802469135803"/>
    <n v="68.987284287011803"/>
    <n v="1101"/>
    <s v="US"/>
    <s v="USD"/>
    <d v="2016-02-25T06:00:00"/>
    <n v="1456380000"/>
    <d v="2016-03-08T06:00:00"/>
    <n v="1457416800"/>
    <b v="0"/>
    <b v="0"/>
    <s v="music/indie rock"/>
    <x v="1"/>
    <s v="indie rock"/>
    <x v="10"/>
    <x v="7"/>
    <s v="Mar"/>
    <s v="2016"/>
  </r>
  <r>
    <n v="671"/>
    <s v="Robinson-Kelly"/>
    <s v="Monitored bi-directional standardization"/>
    <n v="97600"/>
    <n v="119127"/>
    <x v="1"/>
    <n v="122.05635245901641"/>
    <n v="111.02236719478098"/>
    <n v="1073"/>
    <s v="US"/>
    <s v="USD"/>
    <d v="2010-07-31T05:00:00"/>
    <n v="1280552400"/>
    <d v="2010-08-04T05:00:00"/>
    <n v="1280898000"/>
    <b v="0"/>
    <b v="1"/>
    <s v="theater/plays"/>
    <x v="3"/>
    <s v="plays"/>
    <x v="8"/>
    <x v="6"/>
    <s v="Aug"/>
    <s v="2010"/>
  </r>
  <r>
    <n v="672"/>
    <s v="Kelly-Colon"/>
    <s v="Stand-alone grid-enabled leverage"/>
    <n v="197900"/>
    <n v="110689"/>
    <x v="0"/>
    <n v="55.931783729156137"/>
    <n v="24.997515808491418"/>
    <n v="4428"/>
    <s v="AU"/>
    <s v="AUD"/>
    <d v="2018-03-21T05:00:00"/>
    <n v="1521608400"/>
    <d v="2018-03-31T05:00:00"/>
    <n v="1522472400"/>
    <b v="0"/>
    <b v="0"/>
    <s v="theater/plays"/>
    <x v="3"/>
    <s v="plays"/>
    <x v="6"/>
    <x v="9"/>
    <s v="Mar"/>
    <s v="2018"/>
  </r>
  <r>
    <n v="673"/>
    <s v="Turner, Scott and Gentry"/>
    <s v="Assimilated regional groupware"/>
    <n v="5600"/>
    <n v="2445"/>
    <x v="0"/>
    <n v="43.660714285714285"/>
    <n v="42.155172413793103"/>
    <n v="58"/>
    <s v="IT"/>
    <s v="EUR"/>
    <d v="2016-04-15T05:00:00"/>
    <n v="1460696400"/>
    <d v="2016-05-06T05:00:00"/>
    <n v="1462510800"/>
    <b v="0"/>
    <b v="0"/>
    <s v="music/indie rock"/>
    <x v="1"/>
    <s v="indie rock"/>
    <x v="9"/>
    <x v="7"/>
    <s v="May"/>
    <s v="2016"/>
  </r>
  <r>
    <n v="674"/>
    <s v="Sanchez Ltd"/>
    <s v="Up-sized 24hour instruction set"/>
    <n v="170700"/>
    <n v="57250"/>
    <x v="3"/>
    <n v="33.53837141183363"/>
    <n v="47.003284072249592"/>
    <n v="1218"/>
    <s v="US"/>
    <s v="USD"/>
    <d v="2011-08-19T05:00:00"/>
    <n v="1313730000"/>
    <d v="2011-10-05T05:00:00"/>
    <n v="1317790800"/>
    <b v="0"/>
    <b v="0"/>
    <s v="photography/photography books"/>
    <x v="7"/>
    <s v="photography books"/>
    <x v="1"/>
    <x v="8"/>
    <s v="Oct"/>
    <s v="2011"/>
  </r>
  <r>
    <n v="675"/>
    <s v="Giles-Smith"/>
    <s v="Right-sized web-enabled intranet"/>
    <n v="9700"/>
    <n v="11929"/>
    <x v="1"/>
    <n v="122.97938144329896"/>
    <n v="36.0392749244713"/>
    <n v="331"/>
    <s v="US"/>
    <s v="USD"/>
    <d v="2019-09-11T05:00:00"/>
    <n v="1568178000"/>
    <d v="2019-09-18T05:00:00"/>
    <n v="1568782800"/>
    <b v="0"/>
    <b v="0"/>
    <s v="journalism/audio"/>
    <x v="8"/>
    <s v="audio"/>
    <x v="3"/>
    <x v="3"/>
    <s v="Sep"/>
    <s v="2019"/>
  </r>
  <r>
    <n v="676"/>
    <s v="Thompson-Moreno"/>
    <s v="Expanded needs-based orchestration"/>
    <n v="62300"/>
    <n v="118214"/>
    <x v="1"/>
    <n v="189.74959871589084"/>
    <n v="101.03760683760684"/>
    <n v="1170"/>
    <s v="US"/>
    <s v="USD"/>
    <d v="2012-09-26T05:00:00"/>
    <n v="1348635600"/>
    <d v="2012-10-05T05:00:00"/>
    <n v="1349413200"/>
    <b v="0"/>
    <b v="0"/>
    <s v="photography/photography books"/>
    <x v="7"/>
    <s v="photography books"/>
    <x v="3"/>
    <x v="4"/>
    <s v="Oct"/>
    <s v="2012"/>
  </r>
  <r>
    <n v="677"/>
    <s v="Murphy-Fox"/>
    <s v="Organic system-worthy orchestration"/>
    <n v="5300"/>
    <n v="4432"/>
    <x v="0"/>
    <n v="83.622641509433961"/>
    <n v="39.927927927927925"/>
    <n v="111"/>
    <s v="US"/>
    <s v="USD"/>
    <d v="2016-07-10T05:00:00"/>
    <n v="1468126800"/>
    <d v="2016-08-29T05:00:00"/>
    <n v="1472446800"/>
    <b v="0"/>
    <b v="0"/>
    <s v="publishing/fiction"/>
    <x v="5"/>
    <s v="fiction"/>
    <x v="8"/>
    <x v="7"/>
    <s v="Aug"/>
    <s v="2016"/>
  </r>
  <r>
    <n v="678"/>
    <s v="Rodriguez-Patterson"/>
    <s v="Inverse static standardization"/>
    <n v="99500"/>
    <n v="17879"/>
    <x v="3"/>
    <n v="17.968844221105527"/>
    <n v="83.158139534883716"/>
    <n v="215"/>
    <s v="US"/>
    <s v="USD"/>
    <d v="2019-01-19T06:00:00"/>
    <n v="1547877600"/>
    <d v="2019-01-21T06:00:00"/>
    <n v="1548050400"/>
    <b v="0"/>
    <b v="0"/>
    <s v="film &amp; video/drama"/>
    <x v="4"/>
    <s v="drama"/>
    <x v="2"/>
    <x v="3"/>
    <s v="Jan"/>
    <s v="2019"/>
  </r>
  <r>
    <n v="679"/>
    <s v="Davis Ltd"/>
    <s v="Synchronized motivating solution"/>
    <n v="1400"/>
    <n v="14511"/>
    <x v="1"/>
    <n v="1036.5"/>
    <n v="39.97520661157025"/>
    <n v="363"/>
    <s v="US"/>
    <s v="USD"/>
    <d v="2019-10-18T05:00:00"/>
    <n v="1571374800"/>
    <d v="2019-10-23T05:00:00"/>
    <n v="1571806800"/>
    <b v="0"/>
    <b v="1"/>
    <s v="food/food trucks"/>
    <x v="0"/>
    <s v="food trucks"/>
    <x v="4"/>
    <x v="3"/>
    <s v="Oct"/>
    <s v="2019"/>
  </r>
  <r>
    <n v="680"/>
    <s v="Nelson-Valdez"/>
    <s v="Open-source 4thgeneration open system"/>
    <n v="145600"/>
    <n v="141822"/>
    <x v="0"/>
    <n v="97.405219780219781"/>
    <n v="47.993908629441627"/>
    <n v="2955"/>
    <s v="US"/>
    <s v="USD"/>
    <d v="2019-12-14T06:00:00"/>
    <n v="1576303200"/>
    <d v="2019-12-16T06:00:00"/>
    <n v="1576476000"/>
    <b v="0"/>
    <b v="1"/>
    <s v="games/mobile games"/>
    <x v="6"/>
    <s v="mobile games"/>
    <x v="7"/>
    <x v="3"/>
    <s v="Dec"/>
    <s v="2019"/>
  </r>
  <r>
    <n v="681"/>
    <s v="Kelly PLC"/>
    <s v="Decentralized context-sensitive superstructure"/>
    <n v="184100"/>
    <n v="159037"/>
    <x v="0"/>
    <n v="86.386203150461711"/>
    <n v="95.978877489438744"/>
    <n v="1657"/>
    <s v="US"/>
    <s v="USD"/>
    <d v="2011-12-21T06:00:00"/>
    <n v="1324447200"/>
    <d v="2011-12-27T06:00:00"/>
    <n v="1324965600"/>
    <b v="0"/>
    <b v="0"/>
    <s v="theater/plays"/>
    <x v="3"/>
    <s v="plays"/>
    <x v="7"/>
    <x v="8"/>
    <s v="Dec"/>
    <s v="2011"/>
  </r>
  <r>
    <n v="682"/>
    <s v="Nguyen and Sons"/>
    <s v="Compatible 5thgeneration concept"/>
    <n v="5400"/>
    <n v="8109"/>
    <x v="1"/>
    <n v="150.16666666666666"/>
    <n v="78.728155339805824"/>
    <n v="103"/>
    <s v="US"/>
    <s v="USD"/>
    <d v="2013-12-11T06:00:00"/>
    <n v="1386741600"/>
    <d v="2013-12-20T06:00:00"/>
    <n v="1387519200"/>
    <b v="0"/>
    <b v="0"/>
    <s v="theater/plays"/>
    <x v="3"/>
    <s v="plays"/>
    <x v="7"/>
    <x v="2"/>
    <s v="Dec"/>
    <s v="2013"/>
  </r>
  <r>
    <n v="683"/>
    <s v="Jones PLC"/>
    <s v="Virtual systemic intranet"/>
    <n v="2300"/>
    <n v="8244"/>
    <x v="1"/>
    <n v="358.43478260869563"/>
    <n v="56.081632653061227"/>
    <n v="147"/>
    <s v="US"/>
    <s v="USD"/>
    <d v="2018-09-16T05:00:00"/>
    <n v="1537074000"/>
    <d v="2018-09-18T05:00:00"/>
    <n v="1537246800"/>
    <b v="0"/>
    <b v="0"/>
    <s v="theater/plays"/>
    <x v="3"/>
    <s v="plays"/>
    <x v="3"/>
    <x v="9"/>
    <s v="Sep"/>
    <s v="2018"/>
  </r>
  <r>
    <n v="684"/>
    <s v="Gilmore LLC"/>
    <s v="Optimized systemic algorithm"/>
    <n v="1400"/>
    <n v="7600"/>
    <x v="1"/>
    <n v="542.85714285714289"/>
    <n v="69.090909090909093"/>
    <n v="110"/>
    <s v="CA"/>
    <s v="CAD"/>
    <d v="2010-06-29T05:00:00"/>
    <n v="1277787600"/>
    <d v="2010-07-19T05:00:00"/>
    <n v="1279515600"/>
    <b v="0"/>
    <b v="0"/>
    <s v="publishing/nonfiction"/>
    <x v="5"/>
    <s v="nonfiction"/>
    <x v="5"/>
    <x v="6"/>
    <s v="Jul"/>
    <s v="2010"/>
  </r>
  <r>
    <n v="685"/>
    <s v="Lee-Cobb"/>
    <s v="Customizable homogeneous firmware"/>
    <n v="140000"/>
    <n v="94501"/>
    <x v="0"/>
    <n v="67.500714285714281"/>
    <n v="102.05291576673866"/>
    <n v="926"/>
    <s v="CA"/>
    <s v="CAD"/>
    <d v="2015-08-23T05:00:00"/>
    <n v="1440306000"/>
    <d v="2015-09-16T05:00:00"/>
    <n v="1442379600"/>
    <b v="0"/>
    <b v="0"/>
    <s v="theater/plays"/>
    <x v="3"/>
    <s v="plays"/>
    <x v="1"/>
    <x v="0"/>
    <s v="Sep"/>
    <s v="2015"/>
  </r>
  <r>
    <n v="686"/>
    <s v="Jones, Wiley and Robbins"/>
    <s v="Front-line cohesive extranet"/>
    <n v="7500"/>
    <n v="14381"/>
    <x v="1"/>
    <n v="191.74666666666667"/>
    <n v="107.32089552238806"/>
    <n v="134"/>
    <s v="US"/>
    <s v="USD"/>
    <d v="2018-03-27T05:00:00"/>
    <n v="1522126800"/>
    <d v="2018-04-07T05:00:00"/>
    <n v="1523077200"/>
    <b v="0"/>
    <b v="0"/>
    <s v="technology/wearables"/>
    <x v="2"/>
    <s v="wearables"/>
    <x v="6"/>
    <x v="9"/>
    <s v="Apr"/>
    <s v="2018"/>
  </r>
  <r>
    <n v="687"/>
    <s v="Martin, Gates and Holt"/>
    <s v="Distributed holistic neural-net"/>
    <n v="1500"/>
    <n v="13980"/>
    <x v="1"/>
    <n v="932"/>
    <n v="51.970260223048328"/>
    <n v="269"/>
    <s v="US"/>
    <s v="USD"/>
    <d v="2017-03-12T06:00:00"/>
    <n v="1489298400"/>
    <d v="2017-03-15T05:00:00"/>
    <n v="1489554000"/>
    <b v="0"/>
    <b v="0"/>
    <s v="theater/plays"/>
    <x v="3"/>
    <s v="plays"/>
    <x v="6"/>
    <x v="5"/>
    <s v="Mar"/>
    <s v="2017"/>
  </r>
  <r>
    <n v="688"/>
    <s v="Bowen, Davies and Burns"/>
    <s v="Devolved client-server monitoring"/>
    <n v="2900"/>
    <n v="12449"/>
    <x v="1"/>
    <n v="429.27586206896552"/>
    <n v="71.137142857142862"/>
    <n v="175"/>
    <s v="US"/>
    <s v="USD"/>
    <d v="2019-01-10T06:00:00"/>
    <n v="1547100000"/>
    <d v="2019-01-26T06:00:00"/>
    <n v="1548482400"/>
    <b v="0"/>
    <b v="1"/>
    <s v="film &amp; video/television"/>
    <x v="4"/>
    <s v="television"/>
    <x v="2"/>
    <x v="3"/>
    <s v="Jan"/>
    <s v="2019"/>
  </r>
  <r>
    <n v="689"/>
    <s v="Nguyen Inc"/>
    <s v="Seamless directional capacity"/>
    <n v="7300"/>
    <n v="7348"/>
    <x v="1"/>
    <n v="100.65753424657535"/>
    <n v="106.49275362318841"/>
    <n v="69"/>
    <s v="US"/>
    <s v="USD"/>
    <d v="2013-10-29T05:00:00"/>
    <n v="1383022800"/>
    <d v="2013-11-10T06:00:00"/>
    <n v="1384063200"/>
    <b v="0"/>
    <b v="0"/>
    <s v="technology/web"/>
    <x v="2"/>
    <s v="web"/>
    <x v="4"/>
    <x v="2"/>
    <s v="Nov"/>
    <s v="2013"/>
  </r>
  <r>
    <n v="690"/>
    <s v="Walsh-Watts"/>
    <s v="Polarized actuating implementation"/>
    <n v="3600"/>
    <n v="8158"/>
    <x v="1"/>
    <n v="226.61111111111109"/>
    <n v="42.93684210526316"/>
    <n v="190"/>
    <s v="US"/>
    <s v="USD"/>
    <d v="2011-11-27T06:00:00"/>
    <n v="1322373600"/>
    <d v="2011-12-03T06:00:00"/>
    <n v="1322892000"/>
    <b v="0"/>
    <b v="1"/>
    <s v="film &amp; video/documentary"/>
    <x v="4"/>
    <s v="documentary"/>
    <x v="0"/>
    <x v="8"/>
    <s v="Dec"/>
    <s v="2011"/>
  </r>
  <r>
    <n v="691"/>
    <s v="Ray, Li and Li"/>
    <s v="Front-line disintermediate hub"/>
    <n v="5000"/>
    <n v="7119"/>
    <x v="1"/>
    <n v="142.38"/>
    <n v="30.037974683544302"/>
    <n v="237"/>
    <s v="US"/>
    <s v="USD"/>
    <d v="2012-10-03T05:00:00"/>
    <n v="1349240400"/>
    <d v="2012-10-20T05:00:00"/>
    <n v="1350709200"/>
    <b v="1"/>
    <b v="1"/>
    <s v="film &amp; video/documentary"/>
    <x v="4"/>
    <s v="documentary"/>
    <x v="4"/>
    <x v="4"/>
    <s v="Oct"/>
    <s v="2012"/>
  </r>
  <r>
    <n v="692"/>
    <s v="Murray Ltd"/>
    <s v="Decentralized 4thgeneration challenge"/>
    <n v="6000"/>
    <n v="5438"/>
    <x v="0"/>
    <n v="90.633333333333326"/>
    <n v="70.623376623376629"/>
    <n v="77"/>
    <s v="GB"/>
    <s v="GBP"/>
    <d v="2019-07-09T05:00:00"/>
    <n v="1562648400"/>
    <d v="2019-07-27T05:00:00"/>
    <n v="1564203600"/>
    <b v="0"/>
    <b v="0"/>
    <s v="music/rock"/>
    <x v="1"/>
    <s v="rock"/>
    <x v="8"/>
    <x v="3"/>
    <s v="Jul"/>
    <s v="2019"/>
  </r>
  <r>
    <n v="693"/>
    <s v="Bradford-Silva"/>
    <s v="Reverse-engineered composite hierarchy"/>
    <n v="180400"/>
    <n v="115396"/>
    <x v="0"/>
    <n v="63.966740576496676"/>
    <n v="66.016018306636155"/>
    <n v="1748"/>
    <s v="US"/>
    <s v="USD"/>
    <d v="2017-10-17T05:00:00"/>
    <n v="1508216400"/>
    <d v="2017-11-03T05:00:00"/>
    <n v="1509685200"/>
    <b v="0"/>
    <b v="0"/>
    <s v="theater/plays"/>
    <x v="3"/>
    <s v="plays"/>
    <x v="4"/>
    <x v="5"/>
    <s v="Nov"/>
    <s v="2017"/>
  </r>
  <r>
    <n v="694"/>
    <s v="Mora-Bradley"/>
    <s v="Programmable tangible ability"/>
    <n v="9100"/>
    <n v="7656"/>
    <x v="0"/>
    <n v="84.131868131868131"/>
    <n v="96.911392405063296"/>
    <n v="79"/>
    <s v="US"/>
    <s v="USD"/>
    <d v="2017-11-27T06:00:00"/>
    <n v="1511762400"/>
    <d v="2018-01-03T06:00:00"/>
    <n v="1514959200"/>
    <b v="0"/>
    <b v="0"/>
    <s v="theater/plays"/>
    <x v="3"/>
    <s v="plays"/>
    <x v="0"/>
    <x v="5"/>
    <s v="Jan"/>
    <s v="2018"/>
  </r>
  <r>
    <n v="695"/>
    <s v="Cardenas, Thompson and Carey"/>
    <s v="Configurable full-range emulation"/>
    <n v="9200"/>
    <n v="12322"/>
    <x v="1"/>
    <n v="133.93478260869566"/>
    <n v="62.867346938775512"/>
    <n v="196"/>
    <s v="IT"/>
    <s v="EUR"/>
    <d v="2015-11-14T06:00:00"/>
    <n v="1447480800"/>
    <d v="2015-11-30T06:00:00"/>
    <n v="1448863200"/>
    <b v="1"/>
    <b v="0"/>
    <s v="music/rock"/>
    <x v="1"/>
    <s v="rock"/>
    <x v="0"/>
    <x v="0"/>
    <s v="Nov"/>
    <s v="2015"/>
  </r>
  <r>
    <n v="696"/>
    <s v="Lopez, Reid and Johnson"/>
    <s v="Total real-time hardware"/>
    <n v="164100"/>
    <n v="96888"/>
    <x v="0"/>
    <n v="59.042047531992694"/>
    <n v="108.98537682789652"/>
    <n v="889"/>
    <s v="US"/>
    <s v="USD"/>
    <d v="2015-04-20T05:00:00"/>
    <n v="1429506000"/>
    <d v="2015-04-21T05:00:00"/>
    <n v="1429592400"/>
    <b v="0"/>
    <b v="1"/>
    <s v="theater/plays"/>
    <x v="3"/>
    <s v="plays"/>
    <x v="9"/>
    <x v="0"/>
    <s v="Apr"/>
    <s v="2015"/>
  </r>
  <r>
    <n v="697"/>
    <s v="Fox-Williams"/>
    <s v="Profound system-worthy functionalities"/>
    <n v="128900"/>
    <n v="196960"/>
    <x v="1"/>
    <n v="152.80062063615205"/>
    <n v="26.999314599040439"/>
    <n v="7295"/>
    <s v="US"/>
    <s v="USD"/>
    <d v="2018-03-31T05:00:00"/>
    <n v="1522472400"/>
    <d v="2018-04-02T05:00:00"/>
    <n v="1522645200"/>
    <b v="0"/>
    <b v="0"/>
    <s v="music/electric music"/>
    <x v="1"/>
    <s v="electric music"/>
    <x v="6"/>
    <x v="9"/>
    <s v="Apr"/>
    <s v="2018"/>
  </r>
  <r>
    <n v="698"/>
    <s v="Taylor, Wood and Taylor"/>
    <s v="Cloned hybrid focus group"/>
    <n v="42100"/>
    <n v="188057"/>
    <x v="1"/>
    <n v="446.69121140142522"/>
    <n v="65.004147943311438"/>
    <n v="2893"/>
    <s v="CA"/>
    <s v="CAD"/>
    <d v="2011-11-24T06:00:00"/>
    <n v="1322114400"/>
    <d v="2011-12-08T06:00:00"/>
    <n v="1323324000"/>
    <b v="0"/>
    <b v="0"/>
    <s v="technology/wearables"/>
    <x v="2"/>
    <s v="wearables"/>
    <x v="0"/>
    <x v="8"/>
    <s v="Dec"/>
    <s v="2011"/>
  </r>
  <r>
    <n v="699"/>
    <s v="King Inc"/>
    <s v="Ergonomic dedicated focus group"/>
    <n v="7400"/>
    <n v="6245"/>
    <x v="0"/>
    <n v="84.391891891891888"/>
    <n v="111.51785714285714"/>
    <n v="56"/>
    <s v="US"/>
    <s v="USD"/>
    <d v="2019-06-25T05:00:00"/>
    <n v="1561438800"/>
    <d v="2019-06-26T05:00:00"/>
    <n v="1561525200"/>
    <b v="0"/>
    <b v="0"/>
    <s v="film &amp; video/drama"/>
    <x v="4"/>
    <s v="drama"/>
    <x v="5"/>
    <x v="3"/>
    <s v="Jun"/>
    <s v="2019"/>
  </r>
  <r>
    <n v="700"/>
    <s v="Cole, Petty and Cameron"/>
    <s v="Realigned zero administration paradigm"/>
    <n v="100"/>
    <n v="3"/>
    <x v="0"/>
    <n v="3"/>
    <n v="3"/>
    <n v="1"/>
    <s v="US"/>
    <s v="USD"/>
    <d v="2010-01-25T06:00:00"/>
    <n v="1264399200"/>
    <d v="2010-02-09T06:00:00"/>
    <n v="1265695200"/>
    <b v="0"/>
    <b v="0"/>
    <s v="technology/wearables"/>
    <x v="2"/>
    <s v="wearables"/>
    <x v="2"/>
    <x v="6"/>
    <s v="Feb"/>
    <s v="2010"/>
  </r>
  <r>
    <n v="701"/>
    <s v="Mcclain LLC"/>
    <s v="Open-source multi-tasking methodology"/>
    <n v="52000"/>
    <n v="91014"/>
    <x v="1"/>
    <n v="175.02692307692308"/>
    <n v="110.99268292682927"/>
    <n v="820"/>
    <s v="US"/>
    <s v="USD"/>
    <d v="2011-03-27T05:00:00"/>
    <n v="1301202000"/>
    <d v="2011-04-03T05:00:00"/>
    <n v="1301806800"/>
    <b v="1"/>
    <b v="0"/>
    <s v="theater/plays"/>
    <x v="3"/>
    <s v="plays"/>
    <x v="6"/>
    <x v="8"/>
    <s v="Apr"/>
    <s v="2011"/>
  </r>
  <r>
    <n v="702"/>
    <s v="Sims-Gross"/>
    <s v="Object-based attitude-oriented analyzer"/>
    <n v="8700"/>
    <n v="4710"/>
    <x v="0"/>
    <n v="54.137931034482754"/>
    <n v="56.746987951807228"/>
    <n v="83"/>
    <s v="US"/>
    <s v="USD"/>
    <d v="2013-07-22T05:00:00"/>
    <n v="1374469200"/>
    <d v="2013-07-27T05:00:00"/>
    <n v="1374901200"/>
    <b v="0"/>
    <b v="0"/>
    <s v="technology/wearables"/>
    <x v="2"/>
    <s v="wearables"/>
    <x v="8"/>
    <x v="2"/>
    <s v="Jul"/>
    <s v="2013"/>
  </r>
  <r>
    <n v="703"/>
    <s v="Perez Group"/>
    <s v="Cross-platform tertiary hub"/>
    <n v="63400"/>
    <n v="197728"/>
    <x v="1"/>
    <n v="311.87381703470032"/>
    <n v="97.020608439646708"/>
    <n v="2038"/>
    <s v="US"/>
    <s v="USD"/>
    <d v="2012-04-21T05:00:00"/>
    <n v="1334984400"/>
    <d v="2012-05-08T05:00:00"/>
    <n v="1336453200"/>
    <b v="1"/>
    <b v="1"/>
    <s v="publishing/translations"/>
    <x v="5"/>
    <s v="translations"/>
    <x v="9"/>
    <x v="4"/>
    <s v="May"/>
    <s v="2012"/>
  </r>
  <r>
    <n v="704"/>
    <s v="Haynes-Williams"/>
    <s v="Seamless clear-thinking artificial intelligence"/>
    <n v="8700"/>
    <n v="10682"/>
    <x v="1"/>
    <n v="122.78160919540231"/>
    <n v="92.08620689655173"/>
    <n v="116"/>
    <s v="US"/>
    <s v="USD"/>
    <d v="2016-07-04T05:00:00"/>
    <n v="1467608400"/>
    <d v="2016-07-19T05:00:00"/>
    <n v="1468904400"/>
    <b v="0"/>
    <b v="0"/>
    <s v="film &amp; video/animation"/>
    <x v="4"/>
    <s v="animation"/>
    <x v="8"/>
    <x v="7"/>
    <s v="Jul"/>
    <s v="2016"/>
  </r>
  <r>
    <n v="705"/>
    <s v="Ford LLC"/>
    <s v="Centralized tangible success"/>
    <n v="169700"/>
    <n v="168048"/>
    <x v="0"/>
    <n v="99.026517383618156"/>
    <n v="82.986666666666665"/>
    <n v="2025"/>
    <s v="GB"/>
    <s v="GBP"/>
    <d v="2013-12-11T06:00:00"/>
    <n v="1386741600"/>
    <d v="2013-12-15T06:00:00"/>
    <n v="1387087200"/>
    <b v="0"/>
    <b v="0"/>
    <s v="publishing/nonfiction"/>
    <x v="5"/>
    <s v="nonfiction"/>
    <x v="7"/>
    <x v="2"/>
    <s v="Dec"/>
    <s v="2013"/>
  </r>
  <r>
    <n v="706"/>
    <s v="Moreno Ltd"/>
    <s v="Customer-focused multimedia methodology"/>
    <n v="108400"/>
    <n v="138586"/>
    <x v="1"/>
    <n v="127.84686346863469"/>
    <n v="103.03791821561339"/>
    <n v="1345"/>
    <s v="AU"/>
    <s v="AUD"/>
    <d v="2019-01-06T06:00:00"/>
    <n v="1546754400"/>
    <d v="2019-01-14T06:00:00"/>
    <n v="1547445600"/>
    <b v="0"/>
    <b v="1"/>
    <s v="technology/web"/>
    <x v="2"/>
    <s v="web"/>
    <x v="2"/>
    <x v="3"/>
    <s v="Jan"/>
    <s v="2019"/>
  </r>
  <r>
    <n v="707"/>
    <s v="Moore, Cook and Wright"/>
    <s v="Visionary maximized Local Area Network"/>
    <n v="7300"/>
    <n v="11579"/>
    <x v="1"/>
    <n v="158.61643835616439"/>
    <n v="68.922619047619051"/>
    <n v="168"/>
    <s v="US"/>
    <s v="USD"/>
    <d v="2018-12-08T06:00:00"/>
    <n v="1544248800"/>
    <d v="2019-01-13T06:00:00"/>
    <n v="1547359200"/>
    <b v="0"/>
    <b v="0"/>
    <s v="film &amp; video/drama"/>
    <x v="4"/>
    <s v="drama"/>
    <x v="7"/>
    <x v="9"/>
    <s v="Jan"/>
    <s v="2019"/>
  </r>
  <r>
    <n v="708"/>
    <s v="Ortega LLC"/>
    <s v="Secured bifurcated intranet"/>
    <n v="1700"/>
    <n v="12020"/>
    <x v="1"/>
    <n v="707.05882352941171"/>
    <n v="87.737226277372258"/>
    <n v="137"/>
    <s v="CH"/>
    <s v="CHF"/>
    <d v="2017-05-22T05:00:00"/>
    <n v="1495429200"/>
    <d v="2017-06-01T05:00:00"/>
    <n v="1496293200"/>
    <b v="0"/>
    <b v="0"/>
    <s v="theater/plays"/>
    <x v="3"/>
    <s v="plays"/>
    <x v="11"/>
    <x v="5"/>
    <s v="Jun"/>
    <s v="2017"/>
  </r>
  <r>
    <n v="709"/>
    <s v="Silva, Walker and Martin"/>
    <s v="Grass-roots 4thgeneration product"/>
    <n v="9800"/>
    <n v="13954"/>
    <x v="1"/>
    <n v="142.38775510204081"/>
    <n v="75.021505376344081"/>
    <n v="186"/>
    <s v="IT"/>
    <s v="EUR"/>
    <d v="2012-04-19T05:00:00"/>
    <n v="1334811600"/>
    <d v="2012-04-26T05:00:00"/>
    <n v="1335416400"/>
    <b v="0"/>
    <b v="0"/>
    <s v="theater/plays"/>
    <x v="3"/>
    <s v="plays"/>
    <x v="9"/>
    <x v="4"/>
    <s v="Apr"/>
    <s v="2012"/>
  </r>
  <r>
    <n v="710"/>
    <s v="Huynh, Gallegos and Mills"/>
    <s v="Reduced next generation info-mediaries"/>
    <n v="4300"/>
    <n v="6358"/>
    <x v="1"/>
    <n v="147.86046511627907"/>
    <n v="50.863999999999997"/>
    <n v="125"/>
    <s v="US"/>
    <s v="USD"/>
    <d v="2018-07-14T05:00:00"/>
    <n v="1531544400"/>
    <d v="2018-07-21T05:00:00"/>
    <n v="1532149200"/>
    <b v="0"/>
    <b v="1"/>
    <s v="theater/plays"/>
    <x v="3"/>
    <s v="plays"/>
    <x v="8"/>
    <x v="9"/>
    <s v="Jul"/>
    <s v="2018"/>
  </r>
  <r>
    <n v="711"/>
    <s v="Anderson LLC"/>
    <s v="Customizable full-range artificial intelligence"/>
    <n v="6200"/>
    <n v="1260"/>
    <x v="0"/>
    <n v="20.322580645161288"/>
    <n v="90"/>
    <n v="14"/>
    <s v="IT"/>
    <s v="EUR"/>
    <d v="2016-01-24T06:00:00"/>
    <n v="1453615200"/>
    <d v="2016-01-26T06:00:00"/>
    <n v="1453788000"/>
    <b v="1"/>
    <b v="1"/>
    <s v="theater/plays"/>
    <x v="3"/>
    <s v="plays"/>
    <x v="2"/>
    <x v="7"/>
    <s v="Jan"/>
    <s v="2016"/>
  </r>
  <r>
    <n v="712"/>
    <s v="Garza-Bryant"/>
    <s v="Programmable leadingedge contingency"/>
    <n v="800"/>
    <n v="14725"/>
    <x v="1"/>
    <n v="1840.625"/>
    <n v="72.896039603960389"/>
    <n v="202"/>
    <s v="US"/>
    <s v="USD"/>
    <d v="2016-07-08T05:00:00"/>
    <n v="1467954000"/>
    <d v="2016-08-18T05:00:00"/>
    <n v="1471496400"/>
    <b v="0"/>
    <b v="0"/>
    <s v="theater/plays"/>
    <x v="3"/>
    <s v="plays"/>
    <x v="8"/>
    <x v="7"/>
    <s v="Aug"/>
    <s v="2016"/>
  </r>
  <r>
    <n v="713"/>
    <s v="Mays LLC"/>
    <s v="Multi-layered global groupware"/>
    <n v="6900"/>
    <n v="11174"/>
    <x v="1"/>
    <n v="161.94202898550725"/>
    <n v="108.48543689320388"/>
    <n v="103"/>
    <s v="US"/>
    <s v="USD"/>
    <d v="2016-08-22T05:00:00"/>
    <n v="1471842000"/>
    <d v="2016-09-03T05:00:00"/>
    <n v="1472878800"/>
    <b v="0"/>
    <b v="0"/>
    <s v="publishing/radio &amp; podcasts"/>
    <x v="5"/>
    <s v="radio &amp; podcasts"/>
    <x v="1"/>
    <x v="7"/>
    <s v="Sep"/>
    <s v="2016"/>
  </r>
  <r>
    <n v="714"/>
    <s v="Evans-Jones"/>
    <s v="Switchable methodical superstructure"/>
    <n v="38500"/>
    <n v="182036"/>
    <x v="1"/>
    <n v="472.82077922077923"/>
    <n v="101.98095238095237"/>
    <n v="1785"/>
    <s v="US"/>
    <s v="USD"/>
    <d v="2014-08-19T05:00:00"/>
    <n v="1408424400"/>
    <d v="2014-08-20T05:00:00"/>
    <n v="1408510800"/>
    <b v="0"/>
    <b v="0"/>
    <s v="music/rock"/>
    <x v="1"/>
    <s v="rock"/>
    <x v="1"/>
    <x v="1"/>
    <s v="Aug"/>
    <s v="2014"/>
  </r>
  <r>
    <n v="715"/>
    <s v="Fischer, Torres and Walker"/>
    <s v="Expanded even-keeled portal"/>
    <n v="118000"/>
    <n v="28870"/>
    <x v="0"/>
    <n v="24.466101694915253"/>
    <n v="44.009146341463413"/>
    <n v="656"/>
    <s v="US"/>
    <s v="USD"/>
    <d v="2010-08-07T05:00:00"/>
    <n v="1281157200"/>
    <d v="2010-08-12T05:00:00"/>
    <n v="1281589200"/>
    <b v="0"/>
    <b v="0"/>
    <s v="games/mobile games"/>
    <x v="6"/>
    <s v="mobile games"/>
    <x v="1"/>
    <x v="6"/>
    <s v="Aug"/>
    <s v="2010"/>
  </r>
  <r>
    <n v="716"/>
    <s v="Tapia, Kramer and Hicks"/>
    <s v="Advanced modular moderator"/>
    <n v="2000"/>
    <n v="10353"/>
    <x v="1"/>
    <n v="517.65"/>
    <n v="65.942675159235662"/>
    <n v="157"/>
    <s v="US"/>
    <s v="USD"/>
    <d v="2013-07-10T05:00:00"/>
    <n v="1373432400"/>
    <d v="2013-08-07T05:00:00"/>
    <n v="1375851600"/>
    <b v="0"/>
    <b v="1"/>
    <s v="theater/plays"/>
    <x v="3"/>
    <s v="plays"/>
    <x v="8"/>
    <x v="2"/>
    <s v="Aug"/>
    <s v="2013"/>
  </r>
  <r>
    <n v="717"/>
    <s v="Barnes, Wilcox and Riley"/>
    <s v="Reverse-engineered well-modulated ability"/>
    <n v="5600"/>
    <n v="13868"/>
    <x v="1"/>
    <n v="247.64285714285714"/>
    <n v="24.987387387387386"/>
    <n v="555"/>
    <s v="US"/>
    <s v="USD"/>
    <d v="2011-08-22T05:00:00"/>
    <n v="1313989200"/>
    <d v="2011-09-12T05:00:00"/>
    <n v="1315803600"/>
    <b v="0"/>
    <b v="0"/>
    <s v="film &amp; video/documentary"/>
    <x v="4"/>
    <s v="documentary"/>
    <x v="1"/>
    <x v="8"/>
    <s v="Sep"/>
    <s v="2011"/>
  </r>
  <r>
    <n v="718"/>
    <s v="Reyes PLC"/>
    <s v="Expanded optimal pricing structure"/>
    <n v="8300"/>
    <n v="8317"/>
    <x v="1"/>
    <n v="100.20481927710843"/>
    <n v="28.003367003367003"/>
    <n v="297"/>
    <s v="US"/>
    <s v="USD"/>
    <d v="2013-06-17T05:00:00"/>
    <n v="1371445200"/>
    <d v="2013-07-13T05:00:00"/>
    <n v="1373691600"/>
    <b v="0"/>
    <b v="0"/>
    <s v="technology/wearables"/>
    <x v="2"/>
    <s v="wearables"/>
    <x v="5"/>
    <x v="2"/>
    <s v="Jul"/>
    <s v="2013"/>
  </r>
  <r>
    <n v="719"/>
    <s v="Pace, Simpson and Watkins"/>
    <s v="Down-sized uniform ability"/>
    <n v="6900"/>
    <n v="10557"/>
    <x v="1"/>
    <n v="153"/>
    <n v="85.829268292682926"/>
    <n v="123"/>
    <s v="US"/>
    <s v="USD"/>
    <d v="2012-05-29T05:00:00"/>
    <n v="1338267600"/>
    <d v="2012-06-09T05:00:00"/>
    <n v="1339218000"/>
    <b v="0"/>
    <b v="0"/>
    <s v="publishing/fiction"/>
    <x v="5"/>
    <s v="fiction"/>
    <x v="11"/>
    <x v="4"/>
    <s v="Jun"/>
    <s v="2012"/>
  </r>
  <r>
    <n v="720"/>
    <s v="Valenzuela, Davidson and Castro"/>
    <s v="Multi-layered upward-trending conglomeration"/>
    <n v="8700"/>
    <n v="3227"/>
    <x v="3"/>
    <n v="37.091954022988503"/>
    <n v="84.921052631578945"/>
    <n v="38"/>
    <s v="DK"/>
    <s v="DKK"/>
    <d v="2018-02-21T06:00:00"/>
    <n v="1519192800"/>
    <d v="2018-03-07T06:00:00"/>
    <n v="1520402400"/>
    <b v="0"/>
    <b v="1"/>
    <s v="theater/plays"/>
    <x v="3"/>
    <s v="plays"/>
    <x v="10"/>
    <x v="9"/>
    <s v="Mar"/>
    <s v="2018"/>
  </r>
  <r>
    <n v="721"/>
    <s v="Dominguez-Owens"/>
    <s v="Open-architected systematic intranet"/>
    <n v="123600"/>
    <n v="5429"/>
    <x v="3"/>
    <n v="4.392394822006473"/>
    <n v="90.483333333333334"/>
    <n v="60"/>
    <s v="US"/>
    <s v="USD"/>
    <d v="2018-04-04T05:00:00"/>
    <n v="1522818000"/>
    <d v="2018-04-10T05:00:00"/>
    <n v="1523336400"/>
    <b v="0"/>
    <b v="0"/>
    <s v="music/rock"/>
    <x v="1"/>
    <s v="rock"/>
    <x v="9"/>
    <x v="9"/>
    <s v="Apr"/>
    <s v="2018"/>
  </r>
  <r>
    <n v="722"/>
    <s v="Thomas-Simmons"/>
    <s v="Proactive 24hour frame"/>
    <n v="48500"/>
    <n v="75906"/>
    <x v="1"/>
    <n v="156.50721649484535"/>
    <n v="25.00197628458498"/>
    <n v="3036"/>
    <s v="US"/>
    <s v="USD"/>
    <d v="2017-11-06T06:00:00"/>
    <n v="1509948000"/>
    <d v="2017-12-03T06:00:00"/>
    <n v="1512280800"/>
    <b v="0"/>
    <b v="0"/>
    <s v="film &amp; video/documentary"/>
    <x v="4"/>
    <s v="documentary"/>
    <x v="0"/>
    <x v="5"/>
    <s v="Dec"/>
    <s v="2017"/>
  </r>
  <r>
    <n v="723"/>
    <s v="Beck-Knight"/>
    <s v="Exclusive fresh-thinking model"/>
    <n v="4900"/>
    <n v="13250"/>
    <x v="1"/>
    <n v="270.40816326530609"/>
    <n v="92.013888888888886"/>
    <n v="144"/>
    <s v="AU"/>
    <s v="AUD"/>
    <d v="2016-03-02T06:00:00"/>
    <n v="1456898400"/>
    <d v="2016-03-23T05:00:00"/>
    <n v="1458709200"/>
    <b v="0"/>
    <b v="0"/>
    <s v="theater/plays"/>
    <x v="3"/>
    <s v="plays"/>
    <x v="6"/>
    <x v="7"/>
    <s v="Mar"/>
    <s v="2016"/>
  </r>
  <r>
    <n v="724"/>
    <s v="Mccoy Ltd"/>
    <s v="Business-focused encompassing intranet"/>
    <n v="8400"/>
    <n v="11261"/>
    <x v="1"/>
    <n v="134.05952380952382"/>
    <n v="93.066115702479337"/>
    <n v="121"/>
    <s v="GB"/>
    <s v="GBP"/>
    <d v="2014-10-22T05:00:00"/>
    <n v="1413954000"/>
    <d v="2014-10-24T05:00:00"/>
    <n v="1414126800"/>
    <b v="0"/>
    <b v="1"/>
    <s v="theater/plays"/>
    <x v="3"/>
    <s v="plays"/>
    <x v="4"/>
    <x v="1"/>
    <s v="Oct"/>
    <s v="2014"/>
  </r>
  <r>
    <n v="725"/>
    <s v="Dawson-Tyler"/>
    <s v="Optional 6thgeneration access"/>
    <n v="193200"/>
    <n v="97369"/>
    <x v="0"/>
    <n v="50.398033126293996"/>
    <n v="61.008145363408524"/>
    <n v="1596"/>
    <s v="US"/>
    <s v="USD"/>
    <d v="2014-11-15T06:00:00"/>
    <n v="1416031200"/>
    <d v="2014-11-17T06:00:00"/>
    <n v="1416204000"/>
    <b v="0"/>
    <b v="0"/>
    <s v="games/mobile games"/>
    <x v="6"/>
    <s v="mobile games"/>
    <x v="0"/>
    <x v="1"/>
    <s v="Nov"/>
    <s v="2014"/>
  </r>
  <r>
    <n v="726"/>
    <s v="Johns-Thomas"/>
    <s v="Realigned web-enabled functionalities"/>
    <n v="54300"/>
    <n v="48227"/>
    <x v="3"/>
    <n v="88.815837937384899"/>
    <n v="92.036259541984734"/>
    <n v="524"/>
    <s v="US"/>
    <s v="USD"/>
    <d v="2010-10-25T05:00:00"/>
    <n v="1287982800"/>
    <d v="2010-10-31T05:00:00"/>
    <n v="1288501200"/>
    <b v="0"/>
    <b v="1"/>
    <s v="theater/plays"/>
    <x v="3"/>
    <s v="plays"/>
    <x v="4"/>
    <x v="6"/>
    <s v="Oct"/>
    <s v="2010"/>
  </r>
  <r>
    <n v="727"/>
    <s v="Quinn, Cruz and Schmidt"/>
    <s v="Enterprise-wide multimedia software"/>
    <n v="8900"/>
    <n v="14685"/>
    <x v="1"/>
    <n v="165"/>
    <n v="81.132596685082873"/>
    <n v="181"/>
    <s v="US"/>
    <s v="USD"/>
    <d v="2019-01-20T06:00:00"/>
    <n v="1547964000"/>
    <d v="2019-03-19T05:00:00"/>
    <n v="1552971600"/>
    <b v="0"/>
    <b v="0"/>
    <s v="technology/web"/>
    <x v="2"/>
    <s v="web"/>
    <x v="2"/>
    <x v="3"/>
    <s v="Mar"/>
    <s v="2019"/>
  </r>
  <r>
    <n v="728"/>
    <s v="Stewart Inc"/>
    <s v="Versatile mission-critical knowledgebase"/>
    <n v="4200"/>
    <n v="735"/>
    <x v="0"/>
    <n v="17.5"/>
    <n v="73.5"/>
    <n v="10"/>
    <s v="US"/>
    <s v="USD"/>
    <d v="2016-05-25T05:00:00"/>
    <n v="1464152400"/>
    <d v="2016-06-05T05:00:00"/>
    <n v="1465102800"/>
    <b v="0"/>
    <b v="0"/>
    <s v="theater/plays"/>
    <x v="3"/>
    <s v="plays"/>
    <x v="11"/>
    <x v="7"/>
    <s v="Jun"/>
    <s v="2016"/>
  </r>
  <r>
    <n v="729"/>
    <s v="Moore Group"/>
    <s v="Multi-lateral object-oriented open system"/>
    <n v="5600"/>
    <n v="10397"/>
    <x v="1"/>
    <n v="185.66071428571428"/>
    <n v="85.221311475409834"/>
    <n v="122"/>
    <s v="US"/>
    <s v="USD"/>
    <d v="2013-02-04T06:00:00"/>
    <n v="1359957600"/>
    <d v="2013-02-06T06:00:00"/>
    <n v="1360130400"/>
    <b v="0"/>
    <b v="0"/>
    <s v="film &amp; video/drama"/>
    <x v="4"/>
    <s v="drama"/>
    <x v="10"/>
    <x v="2"/>
    <s v="Feb"/>
    <s v="2013"/>
  </r>
  <r>
    <n v="730"/>
    <s v="Carson PLC"/>
    <s v="Visionary system-worthy attitude"/>
    <n v="28800"/>
    <n v="118847"/>
    <x v="1"/>
    <n v="412.6631944444444"/>
    <n v="110.96825396825396"/>
    <n v="1071"/>
    <s v="CA"/>
    <s v="CAD"/>
    <d v="2015-05-23T05:00:00"/>
    <n v="1432357200"/>
    <d v="2015-05-29T05:00:00"/>
    <n v="1432875600"/>
    <b v="0"/>
    <b v="0"/>
    <s v="technology/wearables"/>
    <x v="2"/>
    <s v="wearables"/>
    <x v="11"/>
    <x v="0"/>
    <s v="May"/>
    <s v="2015"/>
  </r>
  <r>
    <n v="731"/>
    <s v="Cruz, Hall and Mason"/>
    <s v="Synergized content-based hierarchy"/>
    <n v="8000"/>
    <n v="7220"/>
    <x v="3"/>
    <n v="90.25"/>
    <n v="32.968036529680369"/>
    <n v="219"/>
    <s v="US"/>
    <s v="USD"/>
    <d v="2017-07-23T05:00:00"/>
    <n v="1500786000"/>
    <d v="2017-07-24T05:00:00"/>
    <n v="1500872400"/>
    <b v="0"/>
    <b v="0"/>
    <s v="technology/web"/>
    <x v="2"/>
    <s v="web"/>
    <x v="8"/>
    <x v="5"/>
    <s v="Jul"/>
    <s v="2017"/>
  </r>
  <r>
    <n v="732"/>
    <s v="Glass, Baker and Jones"/>
    <s v="Business-focused 24hour access"/>
    <n v="117000"/>
    <n v="107622"/>
    <x v="0"/>
    <n v="91.984615384615381"/>
    <n v="96.005352363960753"/>
    <n v="1121"/>
    <s v="US"/>
    <s v="USD"/>
    <d v="2017-03-22T05:00:00"/>
    <n v="1490158800"/>
    <d v="2017-04-14T05:00:00"/>
    <n v="1492146000"/>
    <b v="0"/>
    <b v="1"/>
    <s v="music/rock"/>
    <x v="1"/>
    <s v="rock"/>
    <x v="6"/>
    <x v="5"/>
    <s v="Apr"/>
    <s v="2017"/>
  </r>
  <r>
    <n v="733"/>
    <s v="Marquez-Kerr"/>
    <s v="Automated hybrid orchestration"/>
    <n v="15800"/>
    <n v="83267"/>
    <x v="1"/>
    <n v="527.00632911392404"/>
    <n v="84.96632653061225"/>
    <n v="980"/>
    <s v="US"/>
    <s v="USD"/>
    <d v="2014-07-24T05:00:00"/>
    <n v="1406178000"/>
    <d v="2014-08-06T05:00:00"/>
    <n v="1407301200"/>
    <b v="0"/>
    <b v="0"/>
    <s v="music/metal"/>
    <x v="1"/>
    <s v="metal"/>
    <x v="8"/>
    <x v="1"/>
    <s v="Aug"/>
    <s v="2014"/>
  </r>
  <r>
    <n v="734"/>
    <s v="Stone PLC"/>
    <s v="Exclusive 5thgeneration leverage"/>
    <n v="4200"/>
    <n v="13404"/>
    <x v="1"/>
    <n v="319.14285714285711"/>
    <n v="25.007462686567163"/>
    <n v="536"/>
    <s v="US"/>
    <s v="USD"/>
    <d v="2017-01-28T06:00:00"/>
    <n v="1485583200"/>
    <d v="2017-02-09T06:00:00"/>
    <n v="1486620000"/>
    <b v="0"/>
    <b v="1"/>
    <s v="theater/plays"/>
    <x v="3"/>
    <s v="plays"/>
    <x v="2"/>
    <x v="5"/>
    <s v="Feb"/>
    <s v="2017"/>
  </r>
  <r>
    <n v="735"/>
    <s v="Caldwell PLC"/>
    <s v="Grass-roots zero administration alliance"/>
    <n v="37100"/>
    <n v="131404"/>
    <x v="1"/>
    <n v="354.18867924528303"/>
    <n v="65.998995479658461"/>
    <n v="1991"/>
    <s v="US"/>
    <s v="USD"/>
    <d v="2016-03-30T05:00:00"/>
    <n v="1459314000"/>
    <d v="2016-04-06T05:00:00"/>
    <n v="1459918800"/>
    <b v="0"/>
    <b v="0"/>
    <s v="photography/photography books"/>
    <x v="7"/>
    <s v="photography books"/>
    <x v="6"/>
    <x v="7"/>
    <s v="Apr"/>
    <s v="2016"/>
  </r>
  <r>
    <n v="736"/>
    <s v="Silva-Hawkins"/>
    <s v="Proactive heuristic orchestration"/>
    <n v="7700"/>
    <n v="2533"/>
    <x v="3"/>
    <n v="32.896103896103895"/>
    <n v="87.34482758620689"/>
    <n v="29"/>
    <s v="US"/>
    <s v="USD"/>
    <d v="2015-02-20T06:00:00"/>
    <n v="1424412000"/>
    <d v="2015-02-24T06:00:00"/>
    <n v="1424757600"/>
    <b v="0"/>
    <b v="0"/>
    <s v="publishing/nonfiction"/>
    <x v="5"/>
    <s v="nonfiction"/>
    <x v="10"/>
    <x v="0"/>
    <s v="Feb"/>
    <s v="2015"/>
  </r>
  <r>
    <n v="737"/>
    <s v="Gardner Inc"/>
    <s v="Function-based systematic Graphical User Interface"/>
    <n v="3700"/>
    <n v="5028"/>
    <x v="1"/>
    <n v="135.8918918918919"/>
    <n v="27.933333333333334"/>
    <n v="180"/>
    <s v="US"/>
    <s v="USD"/>
    <d v="2016-11-11T06:00:00"/>
    <n v="1478844000"/>
    <d v="2016-11-23T06:00:00"/>
    <n v="1479880800"/>
    <b v="0"/>
    <b v="0"/>
    <s v="music/indie rock"/>
    <x v="1"/>
    <s v="indie rock"/>
    <x v="0"/>
    <x v="7"/>
    <s v="Nov"/>
    <s v="2016"/>
  </r>
  <r>
    <n v="738"/>
    <s v="Garcia Group"/>
    <s v="Extended zero administration software"/>
    <n v="74700"/>
    <n v="1557"/>
    <x v="0"/>
    <n v="2.0843373493975905"/>
    <n v="103.8"/>
    <n v="15"/>
    <s v="US"/>
    <s v="USD"/>
    <d v="2014-11-16T06:00:00"/>
    <n v="1416117600"/>
    <d v="2014-12-08T06:00:00"/>
    <n v="1418018400"/>
    <b v="0"/>
    <b v="1"/>
    <s v="theater/plays"/>
    <x v="3"/>
    <s v="plays"/>
    <x v="0"/>
    <x v="1"/>
    <s v="Dec"/>
    <s v="2014"/>
  </r>
  <r>
    <n v="739"/>
    <s v="Meyer-Avila"/>
    <s v="Multi-tiered discrete support"/>
    <n v="10000"/>
    <n v="6100"/>
    <x v="0"/>
    <n v="61"/>
    <n v="31.937172774869111"/>
    <n v="191"/>
    <s v="US"/>
    <s v="USD"/>
    <d v="2012-06-29T05:00:00"/>
    <n v="1340946000"/>
    <d v="2012-06-30T05:00:00"/>
    <n v="1341032400"/>
    <b v="0"/>
    <b v="0"/>
    <s v="music/indie rock"/>
    <x v="1"/>
    <s v="indie rock"/>
    <x v="5"/>
    <x v="4"/>
    <s v="Jun"/>
    <s v="2012"/>
  </r>
  <r>
    <n v="740"/>
    <s v="Nelson, Smith and Graham"/>
    <s v="Phased system-worthy conglomeration"/>
    <n v="5300"/>
    <n v="1592"/>
    <x v="0"/>
    <n v="30.037735849056602"/>
    <n v="99.5"/>
    <n v="16"/>
    <s v="US"/>
    <s v="USD"/>
    <d v="2017-02-03T06:00:00"/>
    <n v="1486101600"/>
    <d v="2017-02-06T06:00:00"/>
    <n v="1486360800"/>
    <b v="0"/>
    <b v="0"/>
    <s v="theater/plays"/>
    <x v="3"/>
    <s v="plays"/>
    <x v="10"/>
    <x v="5"/>
    <s v="Feb"/>
    <s v="2017"/>
  </r>
  <r>
    <n v="741"/>
    <s v="Garcia Ltd"/>
    <s v="Balanced mobile alliance"/>
    <n v="1200"/>
    <n v="14150"/>
    <x v="1"/>
    <n v="1179.1666666666665"/>
    <n v="108.84615384615384"/>
    <n v="130"/>
    <s v="US"/>
    <s v="USD"/>
    <d v="2010-05-23T05:00:00"/>
    <n v="1274590800"/>
    <d v="2010-05-24T05:00:00"/>
    <n v="1274677200"/>
    <b v="0"/>
    <b v="0"/>
    <s v="theater/plays"/>
    <x v="3"/>
    <s v="plays"/>
    <x v="11"/>
    <x v="6"/>
    <s v="May"/>
    <s v="2010"/>
  </r>
  <r>
    <n v="742"/>
    <s v="West-Stevens"/>
    <s v="Reactive solution-oriented groupware"/>
    <n v="1200"/>
    <n v="13513"/>
    <x v="1"/>
    <n v="1126.0833333333335"/>
    <n v="110.76229508196721"/>
    <n v="122"/>
    <s v="US"/>
    <s v="USD"/>
    <d v="2010-01-19T06:00:00"/>
    <n v="1263880800"/>
    <d v="2010-03-02T06:00:00"/>
    <n v="1267509600"/>
    <b v="0"/>
    <b v="0"/>
    <s v="music/electric music"/>
    <x v="1"/>
    <s v="electric music"/>
    <x v="2"/>
    <x v="6"/>
    <s v="Mar"/>
    <s v="2010"/>
  </r>
  <r>
    <n v="743"/>
    <s v="Clark-Conrad"/>
    <s v="Exclusive bandwidth-monitored orchestration"/>
    <n v="3900"/>
    <n v="504"/>
    <x v="0"/>
    <n v="12.923076923076923"/>
    <n v="29.647058823529413"/>
    <n v="17"/>
    <s v="US"/>
    <s v="USD"/>
    <d v="2015-10-21T05:00:00"/>
    <n v="1445403600"/>
    <d v="2015-10-27T05:00:00"/>
    <n v="1445922000"/>
    <b v="0"/>
    <b v="1"/>
    <s v="theater/plays"/>
    <x v="3"/>
    <s v="plays"/>
    <x v="4"/>
    <x v="0"/>
    <s v="Oct"/>
    <s v="2015"/>
  </r>
  <r>
    <n v="744"/>
    <s v="Fitzgerald Group"/>
    <s v="Intuitive exuding initiative"/>
    <n v="2000"/>
    <n v="14240"/>
    <x v="1"/>
    <n v="712"/>
    <n v="101.71428571428571"/>
    <n v="140"/>
    <s v="US"/>
    <s v="USD"/>
    <d v="2018-08-10T05:00:00"/>
    <n v="1533877200"/>
    <d v="2018-08-12T05:00:00"/>
    <n v="1534050000"/>
    <b v="0"/>
    <b v="1"/>
    <s v="theater/plays"/>
    <x v="3"/>
    <s v="plays"/>
    <x v="1"/>
    <x v="9"/>
    <s v="Aug"/>
    <s v="2018"/>
  </r>
  <r>
    <n v="745"/>
    <s v="Hill, Mccann and Moore"/>
    <s v="Streamlined needs-based knowledge user"/>
    <n v="6900"/>
    <n v="2091"/>
    <x v="0"/>
    <n v="30.304347826086957"/>
    <n v="61.5"/>
    <n v="34"/>
    <s v="US"/>
    <s v="USD"/>
    <d v="2010-05-30T05:00:00"/>
    <n v="1275195600"/>
    <d v="2010-06-26T05:00:00"/>
    <n v="1277528400"/>
    <b v="0"/>
    <b v="0"/>
    <s v="technology/wearables"/>
    <x v="2"/>
    <s v="wearables"/>
    <x v="11"/>
    <x v="6"/>
    <s v="Jun"/>
    <s v="2010"/>
  </r>
  <r>
    <n v="746"/>
    <s v="Edwards LLC"/>
    <s v="Automated system-worthy structure"/>
    <n v="55800"/>
    <n v="118580"/>
    <x v="1"/>
    <n v="212.50896057347671"/>
    <n v="35"/>
    <n v="3388"/>
    <s v="US"/>
    <s v="USD"/>
    <d v="2011-10-09T05:00:00"/>
    <n v="1318136400"/>
    <d v="2011-10-14T05:00:00"/>
    <n v="1318568400"/>
    <b v="0"/>
    <b v="0"/>
    <s v="technology/web"/>
    <x v="2"/>
    <s v="web"/>
    <x v="4"/>
    <x v="8"/>
    <s v="Oct"/>
    <s v="2011"/>
  </r>
  <r>
    <n v="747"/>
    <s v="Greer and Sons"/>
    <s v="Secured clear-thinking intranet"/>
    <n v="4900"/>
    <n v="11214"/>
    <x v="1"/>
    <n v="228.85714285714286"/>
    <n v="40.049999999999997"/>
    <n v="280"/>
    <s v="US"/>
    <s v="USD"/>
    <d v="2010-09-02T05:00:00"/>
    <n v="1283403600"/>
    <d v="2010-09-13T05:00:00"/>
    <n v="1284354000"/>
    <b v="0"/>
    <b v="0"/>
    <s v="theater/plays"/>
    <x v="3"/>
    <s v="plays"/>
    <x v="3"/>
    <x v="6"/>
    <s v="Sep"/>
    <s v="2010"/>
  </r>
  <r>
    <n v="748"/>
    <s v="Martinez PLC"/>
    <s v="Cloned actuating architecture"/>
    <n v="194900"/>
    <n v="68137"/>
    <x v="3"/>
    <n v="34.959979476654695"/>
    <n v="110.97231270358306"/>
    <n v="614"/>
    <s v="US"/>
    <s v="USD"/>
    <d v="2010-03-01T06:00:00"/>
    <n v="1267423200"/>
    <d v="2010-03-26T05:00:00"/>
    <n v="1269579600"/>
    <b v="0"/>
    <b v="1"/>
    <s v="film &amp; video/animation"/>
    <x v="4"/>
    <s v="animation"/>
    <x v="6"/>
    <x v="6"/>
    <s v="Mar"/>
    <s v="2010"/>
  </r>
  <r>
    <n v="749"/>
    <s v="Hunter-Logan"/>
    <s v="Down-sized needs-based task-force"/>
    <n v="8600"/>
    <n v="13527"/>
    <x v="1"/>
    <n v="157.29069767441862"/>
    <n v="36.959016393442624"/>
    <n v="366"/>
    <s v="IT"/>
    <s v="EUR"/>
    <d v="2014-10-08T05:00:00"/>
    <n v="1412744400"/>
    <d v="2014-10-20T05:00:00"/>
    <n v="1413781200"/>
    <b v="0"/>
    <b v="1"/>
    <s v="technology/wearables"/>
    <x v="2"/>
    <s v="wearables"/>
    <x v="4"/>
    <x v="1"/>
    <s v="Oct"/>
    <s v="2014"/>
  </r>
  <r>
    <n v="750"/>
    <s v="Ramos and Sons"/>
    <s v="Extended responsive Internet solution"/>
    <n v="100"/>
    <n v="1"/>
    <x v="0"/>
    <n v="1"/>
    <n v="1"/>
    <n v="1"/>
    <s v="GB"/>
    <s v="GBP"/>
    <d v="2010-07-01T05:00:00"/>
    <n v="1277960400"/>
    <d v="2010-07-26T05:00:00"/>
    <n v="1280120400"/>
    <b v="0"/>
    <b v="0"/>
    <s v="music/electric music"/>
    <x v="1"/>
    <s v="electric music"/>
    <x v="8"/>
    <x v="6"/>
    <s v="Jul"/>
    <s v="2010"/>
  </r>
  <r>
    <n v="751"/>
    <s v="Lane-Barber"/>
    <s v="Universal value-added moderator"/>
    <n v="3600"/>
    <n v="8363"/>
    <x v="1"/>
    <n v="232.30555555555554"/>
    <n v="30.974074074074075"/>
    <n v="270"/>
    <s v="US"/>
    <s v="USD"/>
    <d v="2016-03-17T05:00:00"/>
    <n v="1458190800"/>
    <d v="2016-04-01T05:00:00"/>
    <n v="1459486800"/>
    <b v="1"/>
    <b v="1"/>
    <s v="publishing/nonfiction"/>
    <x v="5"/>
    <s v="nonfiction"/>
    <x v="6"/>
    <x v="7"/>
    <s v="Apr"/>
    <s v="2016"/>
  </r>
  <r>
    <n v="752"/>
    <s v="Lowery Group"/>
    <s v="Sharable motivating emulation"/>
    <n v="5800"/>
    <n v="5362"/>
    <x v="3"/>
    <n v="92.448275862068968"/>
    <n v="47.035087719298247"/>
    <n v="114"/>
    <s v="US"/>
    <s v="USD"/>
    <d v="2010-08-05T05:00:00"/>
    <n v="1280984400"/>
    <d v="2010-08-23T05:00:00"/>
    <n v="1282539600"/>
    <b v="0"/>
    <b v="1"/>
    <s v="theater/plays"/>
    <x v="3"/>
    <s v="plays"/>
    <x v="1"/>
    <x v="6"/>
    <s v="Aug"/>
    <s v="2010"/>
  </r>
  <r>
    <n v="753"/>
    <s v="Guerrero-Griffin"/>
    <s v="Networked web-enabled product"/>
    <n v="4700"/>
    <n v="12065"/>
    <x v="1"/>
    <n v="256.70212765957444"/>
    <n v="88.065693430656935"/>
    <n v="137"/>
    <s v="US"/>
    <s v="USD"/>
    <d v="2010-05-23T05:00:00"/>
    <n v="1274590800"/>
    <d v="2010-06-07T05:00:00"/>
    <n v="1275886800"/>
    <b v="0"/>
    <b v="0"/>
    <s v="photography/photography books"/>
    <x v="7"/>
    <s v="photography books"/>
    <x v="11"/>
    <x v="6"/>
    <s v="Jun"/>
    <s v="2010"/>
  </r>
  <r>
    <n v="754"/>
    <s v="Perez, Reed and Lee"/>
    <s v="Advanced dedicated encoding"/>
    <n v="70400"/>
    <n v="118603"/>
    <x v="1"/>
    <n v="168.47017045454547"/>
    <n v="37.005616224648989"/>
    <n v="3205"/>
    <s v="US"/>
    <s v="USD"/>
    <d v="2012-10-28T05:00:00"/>
    <n v="1351400400"/>
    <d v="2012-12-20T06:00:00"/>
    <n v="1355983200"/>
    <b v="0"/>
    <b v="0"/>
    <s v="theater/plays"/>
    <x v="3"/>
    <s v="plays"/>
    <x v="4"/>
    <x v="4"/>
    <s v="Dec"/>
    <s v="2012"/>
  </r>
  <r>
    <n v="755"/>
    <s v="Chen, Pollard and Clarke"/>
    <s v="Stand-alone multi-state project"/>
    <n v="4500"/>
    <n v="7496"/>
    <x v="1"/>
    <n v="166.57777777777778"/>
    <n v="26.027777777777779"/>
    <n v="288"/>
    <s v="DK"/>
    <s v="DKK"/>
    <d v="2017-12-27T06:00:00"/>
    <n v="1514354400"/>
    <d v="2018-01-08T06:00:00"/>
    <n v="1515391200"/>
    <b v="0"/>
    <b v="1"/>
    <s v="theater/plays"/>
    <x v="3"/>
    <s v="plays"/>
    <x v="7"/>
    <x v="5"/>
    <s v="Jan"/>
    <s v="2018"/>
  </r>
  <r>
    <n v="756"/>
    <s v="Serrano, Gallagher and Griffith"/>
    <s v="Customizable bi-directional monitoring"/>
    <n v="1300"/>
    <n v="10037"/>
    <x v="1"/>
    <n v="772.07692307692309"/>
    <n v="67.817567567567565"/>
    <n v="148"/>
    <s v="US"/>
    <s v="USD"/>
    <d v="2015-01-20T06:00:00"/>
    <n v="1421733600"/>
    <d v="2015-01-26T06:00:00"/>
    <n v="1422252000"/>
    <b v="0"/>
    <b v="0"/>
    <s v="theater/plays"/>
    <x v="3"/>
    <s v="plays"/>
    <x v="2"/>
    <x v="0"/>
    <s v="Jan"/>
    <s v="2015"/>
  </r>
  <r>
    <n v="757"/>
    <s v="Callahan-Gilbert"/>
    <s v="Profit-focused motivating function"/>
    <n v="1400"/>
    <n v="5696"/>
    <x v="1"/>
    <n v="406.85714285714283"/>
    <n v="49.964912280701753"/>
    <n v="114"/>
    <s v="US"/>
    <s v="USD"/>
    <d v="2011-05-12T05:00:00"/>
    <n v="1305176400"/>
    <d v="2011-05-16T05:00:00"/>
    <n v="1305522000"/>
    <b v="0"/>
    <b v="0"/>
    <s v="film &amp; video/drama"/>
    <x v="4"/>
    <s v="drama"/>
    <x v="11"/>
    <x v="8"/>
    <s v="May"/>
    <s v="2011"/>
  </r>
  <r>
    <n v="758"/>
    <s v="Logan-Miranda"/>
    <s v="Proactive systemic firmware"/>
    <n v="29600"/>
    <n v="167005"/>
    <x v="1"/>
    <n v="564.20608108108115"/>
    <n v="110.01646903820817"/>
    <n v="1518"/>
    <s v="CA"/>
    <s v="CAD"/>
    <d v="2014-10-24T05:00:00"/>
    <n v="1414126800"/>
    <d v="2014-11-02T05:00:00"/>
    <n v="1414904400"/>
    <b v="0"/>
    <b v="0"/>
    <s v="music/rock"/>
    <x v="1"/>
    <s v="rock"/>
    <x v="4"/>
    <x v="1"/>
    <s v="Nov"/>
    <s v="2014"/>
  </r>
  <r>
    <n v="759"/>
    <s v="Rodriguez PLC"/>
    <s v="Grass-roots upward-trending installation"/>
    <n v="167500"/>
    <n v="114615"/>
    <x v="0"/>
    <n v="68.426865671641792"/>
    <n v="89.964678178963894"/>
    <n v="1274"/>
    <s v="US"/>
    <s v="USD"/>
    <d v="2018-02-05T06:00:00"/>
    <n v="1517810400"/>
    <d v="2018-03-07T06:00:00"/>
    <n v="1520402400"/>
    <b v="0"/>
    <b v="0"/>
    <s v="music/electric music"/>
    <x v="1"/>
    <s v="electric music"/>
    <x v="10"/>
    <x v="9"/>
    <s v="Mar"/>
    <s v="2018"/>
  </r>
  <r>
    <n v="760"/>
    <s v="Smith-Kennedy"/>
    <s v="Virtual heuristic hub"/>
    <n v="48300"/>
    <n v="16592"/>
    <x v="0"/>
    <n v="34.351966873706004"/>
    <n v="79.009523809523813"/>
    <n v="210"/>
    <s v="IT"/>
    <s v="EUR"/>
    <d v="2019-08-01T05:00:00"/>
    <n v="1564635600"/>
    <d v="2019-08-30T05:00:00"/>
    <n v="1567141200"/>
    <b v="0"/>
    <b v="1"/>
    <s v="games/video games"/>
    <x v="6"/>
    <s v="video games"/>
    <x v="1"/>
    <x v="3"/>
    <s v="Aug"/>
    <s v="2019"/>
  </r>
  <r>
    <n v="761"/>
    <s v="Mitchell-Lee"/>
    <s v="Customizable leadingedge model"/>
    <n v="2200"/>
    <n v="14420"/>
    <x v="1"/>
    <n v="655.4545454545455"/>
    <n v="86.867469879518069"/>
    <n v="166"/>
    <s v="US"/>
    <s v="USD"/>
    <d v="2017-07-22T05:00:00"/>
    <n v="1500699600"/>
    <d v="2017-07-27T05:00:00"/>
    <n v="1501131600"/>
    <b v="0"/>
    <b v="0"/>
    <s v="music/rock"/>
    <x v="1"/>
    <s v="rock"/>
    <x v="8"/>
    <x v="5"/>
    <s v="Jul"/>
    <s v="2017"/>
  </r>
  <r>
    <n v="762"/>
    <s v="Davis Ltd"/>
    <s v="Upgradable uniform service-desk"/>
    <n v="3500"/>
    <n v="6204"/>
    <x v="1"/>
    <n v="177.25714285714284"/>
    <n v="62.04"/>
    <n v="100"/>
    <s v="AU"/>
    <s v="AUD"/>
    <d v="2012-11-28T06:00:00"/>
    <n v="1354082400"/>
    <d v="2012-12-09T06:00:00"/>
    <n v="1355032800"/>
    <b v="0"/>
    <b v="0"/>
    <s v="music/jazz"/>
    <x v="1"/>
    <s v="jazz"/>
    <x v="0"/>
    <x v="4"/>
    <s v="Dec"/>
    <s v="2012"/>
  </r>
  <r>
    <n v="763"/>
    <s v="Rowland PLC"/>
    <s v="Inverse client-driven product"/>
    <n v="5600"/>
    <n v="6338"/>
    <x v="1"/>
    <n v="113.17857142857144"/>
    <n v="26.970212765957445"/>
    <n v="235"/>
    <s v="US"/>
    <s v="USD"/>
    <d v="2012-05-08T05:00:00"/>
    <n v="1336453200"/>
    <d v="2012-06-12T05:00:00"/>
    <n v="1339477200"/>
    <b v="0"/>
    <b v="1"/>
    <s v="theater/plays"/>
    <x v="3"/>
    <s v="plays"/>
    <x v="11"/>
    <x v="4"/>
    <s v="Jun"/>
    <s v="2012"/>
  </r>
  <r>
    <n v="764"/>
    <s v="Shaffer-Mason"/>
    <s v="Managed bandwidth-monitored system engine"/>
    <n v="1100"/>
    <n v="8010"/>
    <x v="1"/>
    <n v="728.18181818181824"/>
    <n v="54.121621621621621"/>
    <n v="148"/>
    <s v="US"/>
    <s v="USD"/>
    <d v="2011-05-13T05:00:00"/>
    <n v="1305262800"/>
    <d v="2011-05-21T05:00:00"/>
    <n v="1305954000"/>
    <b v="0"/>
    <b v="0"/>
    <s v="music/rock"/>
    <x v="1"/>
    <s v="rock"/>
    <x v="11"/>
    <x v="8"/>
    <s v="May"/>
    <s v="2011"/>
  </r>
  <r>
    <n v="765"/>
    <s v="Matthews LLC"/>
    <s v="Advanced transitional help-desk"/>
    <n v="3900"/>
    <n v="8125"/>
    <x v="1"/>
    <n v="208.33333333333334"/>
    <n v="41.035353535353536"/>
    <n v="198"/>
    <s v="US"/>
    <s v="USD"/>
    <d v="2017-04-15T05:00:00"/>
    <n v="1492232400"/>
    <d v="2017-05-10T05:00:00"/>
    <n v="1494392400"/>
    <b v="1"/>
    <b v="1"/>
    <s v="music/indie rock"/>
    <x v="1"/>
    <s v="indie rock"/>
    <x v="9"/>
    <x v="5"/>
    <s v="May"/>
    <s v="2017"/>
  </r>
  <r>
    <n v="766"/>
    <s v="Montgomery-Castro"/>
    <s v="De-engineered disintermediate encryption"/>
    <n v="43800"/>
    <n v="13653"/>
    <x v="0"/>
    <n v="31.171232876712331"/>
    <n v="55.052419354838712"/>
    <n v="248"/>
    <s v="AU"/>
    <s v="AUD"/>
    <d v="2018-09-19T05:00:00"/>
    <n v="1537333200"/>
    <d v="2018-09-20T05:00:00"/>
    <n v="1537419600"/>
    <b v="0"/>
    <b v="0"/>
    <s v="film &amp; video/science fiction"/>
    <x v="4"/>
    <s v="science fiction"/>
    <x v="3"/>
    <x v="9"/>
    <s v="Sep"/>
    <s v="2018"/>
  </r>
  <r>
    <n v="767"/>
    <s v="Hale, Pearson and Jenkins"/>
    <s v="Upgradable attitude-oriented project"/>
    <n v="97200"/>
    <n v="55372"/>
    <x v="0"/>
    <n v="56.967078189300416"/>
    <n v="107.93762183235867"/>
    <n v="513"/>
    <s v="US"/>
    <s v="USD"/>
    <d v="2015-10-06T05:00:00"/>
    <n v="1444107600"/>
    <d v="2015-11-20T06:00:00"/>
    <n v="1447999200"/>
    <b v="0"/>
    <b v="0"/>
    <s v="publishing/translations"/>
    <x v="5"/>
    <s v="translations"/>
    <x v="4"/>
    <x v="0"/>
    <s v="Nov"/>
    <s v="2015"/>
  </r>
  <r>
    <n v="768"/>
    <s v="Ramirez-Calderon"/>
    <s v="Fundamental zero tolerance alliance"/>
    <n v="4800"/>
    <n v="11088"/>
    <x v="1"/>
    <n v="231"/>
    <n v="73.92"/>
    <n v="150"/>
    <s v="US"/>
    <s v="USD"/>
    <d v="2013-12-11T06:00:00"/>
    <n v="1386741600"/>
    <d v="2013-12-26T06:00:00"/>
    <n v="1388037600"/>
    <b v="0"/>
    <b v="0"/>
    <s v="theater/plays"/>
    <x v="3"/>
    <s v="plays"/>
    <x v="7"/>
    <x v="2"/>
    <s v="Dec"/>
    <s v="2013"/>
  </r>
  <r>
    <n v="769"/>
    <s v="Johnson-Morales"/>
    <s v="Devolved 24hour forecast"/>
    <n v="125600"/>
    <n v="109106"/>
    <x v="0"/>
    <n v="86.867834394904463"/>
    <n v="31.995894428152493"/>
    <n v="3410"/>
    <s v="US"/>
    <s v="USD"/>
    <d v="2013-08-15T05:00:00"/>
    <n v="1376542800"/>
    <d v="2013-09-10T05:00:00"/>
    <n v="1378789200"/>
    <b v="0"/>
    <b v="0"/>
    <s v="games/video games"/>
    <x v="6"/>
    <s v="video games"/>
    <x v="1"/>
    <x v="2"/>
    <s v="Sep"/>
    <s v="2013"/>
  </r>
  <r>
    <n v="770"/>
    <s v="Mathis-Rodriguez"/>
    <s v="User-centric attitude-oriented intranet"/>
    <n v="4300"/>
    <n v="11642"/>
    <x v="1"/>
    <n v="270.74418604651163"/>
    <n v="53.898148148148145"/>
    <n v="216"/>
    <s v="IT"/>
    <s v="EUR"/>
    <d v="2014-04-14T05:00:00"/>
    <n v="1397451600"/>
    <d v="2014-04-21T05:00:00"/>
    <n v="1398056400"/>
    <b v="0"/>
    <b v="1"/>
    <s v="theater/plays"/>
    <x v="3"/>
    <s v="plays"/>
    <x v="9"/>
    <x v="1"/>
    <s v="Apr"/>
    <s v="2014"/>
  </r>
  <r>
    <n v="771"/>
    <s v="Smith, Mack and Williams"/>
    <s v="Self-enabling 5thgeneration paradigm"/>
    <n v="5600"/>
    <n v="2769"/>
    <x v="3"/>
    <n v="49.446428571428569"/>
    <n v="106.5"/>
    <n v="26"/>
    <s v="US"/>
    <s v="USD"/>
    <d v="2019-01-26T06:00:00"/>
    <n v="1548482400"/>
    <d v="2019-02-22T06:00:00"/>
    <n v="1550815200"/>
    <b v="0"/>
    <b v="0"/>
    <s v="theater/plays"/>
    <x v="3"/>
    <s v="plays"/>
    <x v="2"/>
    <x v="3"/>
    <s v="Feb"/>
    <s v="2019"/>
  </r>
  <r>
    <n v="772"/>
    <s v="Johnson-Pace"/>
    <s v="Persistent 3rdgeneration moratorium"/>
    <n v="149600"/>
    <n v="169586"/>
    <x v="1"/>
    <n v="113.3596256684492"/>
    <n v="32.999805409612762"/>
    <n v="5139"/>
    <s v="US"/>
    <s v="USD"/>
    <d v="2019-02-09T06:00:00"/>
    <n v="1549692000"/>
    <d v="2019-02-13T06:00:00"/>
    <n v="1550037600"/>
    <b v="0"/>
    <b v="0"/>
    <s v="music/indie rock"/>
    <x v="1"/>
    <s v="indie rock"/>
    <x v="10"/>
    <x v="3"/>
    <s v="Feb"/>
    <s v="2019"/>
  </r>
  <r>
    <n v="773"/>
    <s v="Meza, Kirby and Patel"/>
    <s v="Cross-platform empowering project"/>
    <n v="53100"/>
    <n v="101185"/>
    <x v="1"/>
    <n v="190.55555555555554"/>
    <n v="43.00254993625159"/>
    <n v="2353"/>
    <s v="US"/>
    <s v="USD"/>
    <d v="2017-04-13T05:00:00"/>
    <n v="1492059600"/>
    <d v="2017-04-23T05:00:00"/>
    <n v="1492923600"/>
    <b v="0"/>
    <b v="0"/>
    <s v="theater/plays"/>
    <x v="3"/>
    <s v="plays"/>
    <x v="9"/>
    <x v="5"/>
    <s v="Apr"/>
    <s v="2017"/>
  </r>
  <r>
    <n v="774"/>
    <s v="Gonzalez-Snow"/>
    <s v="Polarized user-facing interface"/>
    <n v="5000"/>
    <n v="6775"/>
    <x v="1"/>
    <n v="135.5"/>
    <n v="86.858974358974365"/>
    <n v="78"/>
    <s v="IT"/>
    <s v="EUR"/>
    <d v="2016-05-23T05:00:00"/>
    <n v="1463979600"/>
    <d v="2016-07-03T05:00:00"/>
    <n v="1467522000"/>
    <b v="0"/>
    <b v="0"/>
    <s v="technology/web"/>
    <x v="2"/>
    <s v="web"/>
    <x v="11"/>
    <x v="7"/>
    <s v="Jul"/>
    <s v="2016"/>
  </r>
  <r>
    <n v="775"/>
    <s v="Murphy LLC"/>
    <s v="Customer-focused non-volatile framework"/>
    <n v="9400"/>
    <n v="968"/>
    <x v="0"/>
    <n v="10.297872340425531"/>
    <n v="96.8"/>
    <n v="10"/>
    <s v="US"/>
    <s v="USD"/>
    <d v="2014-11-06T06:00:00"/>
    <n v="1415253600"/>
    <d v="2014-11-16T06:00:00"/>
    <n v="1416117600"/>
    <b v="0"/>
    <b v="0"/>
    <s v="music/rock"/>
    <x v="1"/>
    <s v="rock"/>
    <x v="0"/>
    <x v="1"/>
    <s v="Nov"/>
    <s v="2014"/>
  </r>
  <r>
    <n v="776"/>
    <s v="Taylor-Rowe"/>
    <s v="Synchronized multimedia frame"/>
    <n v="110800"/>
    <n v="72623"/>
    <x v="0"/>
    <n v="65.544223826714799"/>
    <n v="32.995456610631528"/>
    <n v="2201"/>
    <s v="US"/>
    <s v="USD"/>
    <d v="2019-07-04T05:00:00"/>
    <n v="1562216400"/>
    <d v="2019-07-22T05:00:00"/>
    <n v="1563771600"/>
    <b v="0"/>
    <b v="0"/>
    <s v="theater/plays"/>
    <x v="3"/>
    <s v="plays"/>
    <x v="8"/>
    <x v="3"/>
    <s v="Jul"/>
    <s v="2019"/>
  </r>
  <r>
    <n v="777"/>
    <s v="Henderson Ltd"/>
    <s v="Open-architected stable algorithm"/>
    <n v="93800"/>
    <n v="45987"/>
    <x v="0"/>
    <n v="49.026652452025587"/>
    <n v="68.028106508875737"/>
    <n v="676"/>
    <s v="US"/>
    <s v="USD"/>
    <d v="2011-09-23T05:00:00"/>
    <n v="1316754000"/>
    <d v="2011-10-22T05:00:00"/>
    <n v="1319259600"/>
    <b v="0"/>
    <b v="0"/>
    <s v="theater/plays"/>
    <x v="3"/>
    <s v="plays"/>
    <x v="3"/>
    <x v="8"/>
    <s v="Oct"/>
    <s v="2011"/>
  </r>
  <r>
    <n v="778"/>
    <s v="Moss-Guzman"/>
    <s v="Cross-platform optimizing website"/>
    <n v="1300"/>
    <n v="10243"/>
    <x v="1"/>
    <n v="787.92307692307691"/>
    <n v="58.867816091954026"/>
    <n v="174"/>
    <s v="CH"/>
    <s v="CHF"/>
    <d v="2011-08-13T05:00:00"/>
    <n v="1313211600"/>
    <d v="2011-08-18T05:00:00"/>
    <n v="1313643600"/>
    <b v="0"/>
    <b v="0"/>
    <s v="film &amp; video/animation"/>
    <x v="4"/>
    <s v="animation"/>
    <x v="1"/>
    <x v="8"/>
    <s v="Aug"/>
    <s v="2011"/>
  </r>
  <r>
    <n v="779"/>
    <s v="Webb Group"/>
    <s v="Public-key actuating projection"/>
    <n v="108700"/>
    <n v="87293"/>
    <x v="0"/>
    <n v="80.306347746090154"/>
    <n v="105.04572803850782"/>
    <n v="831"/>
    <s v="US"/>
    <s v="USD"/>
    <d v="2015-08-14T05:00:00"/>
    <n v="1439528400"/>
    <d v="2015-08-23T05:00:00"/>
    <n v="1440306000"/>
    <b v="0"/>
    <b v="1"/>
    <s v="theater/plays"/>
    <x v="3"/>
    <s v="plays"/>
    <x v="1"/>
    <x v="0"/>
    <s v="Aug"/>
    <s v="2015"/>
  </r>
  <r>
    <n v="780"/>
    <s v="Brooks-Rodriguez"/>
    <s v="Implemented intangible instruction set"/>
    <n v="5100"/>
    <n v="5421"/>
    <x v="1"/>
    <n v="106.29411764705883"/>
    <n v="33.054878048780488"/>
    <n v="164"/>
    <s v="US"/>
    <s v="USD"/>
    <d v="2016-07-22T05:00:00"/>
    <n v="1469163600"/>
    <d v="2016-08-10T05:00:00"/>
    <n v="1470805200"/>
    <b v="0"/>
    <b v="1"/>
    <s v="film &amp; video/drama"/>
    <x v="4"/>
    <s v="drama"/>
    <x v="8"/>
    <x v="7"/>
    <s v="Aug"/>
    <s v="2016"/>
  </r>
  <r>
    <n v="781"/>
    <s v="Thomas Ltd"/>
    <s v="Cross-group interactive architecture"/>
    <n v="8700"/>
    <n v="4414"/>
    <x v="3"/>
    <n v="50.735632183908038"/>
    <n v="78.821428571428569"/>
    <n v="56"/>
    <s v="CH"/>
    <s v="CHF"/>
    <d v="2010-10-31T05:00:00"/>
    <n v="1288501200"/>
    <d v="2010-12-21T06:00:00"/>
    <n v="1292911200"/>
    <b v="0"/>
    <b v="0"/>
    <s v="theater/plays"/>
    <x v="3"/>
    <s v="plays"/>
    <x v="4"/>
    <x v="6"/>
    <s v="Dec"/>
    <s v="2010"/>
  </r>
  <r>
    <n v="782"/>
    <s v="Williams and Sons"/>
    <s v="Centralized asymmetric framework"/>
    <n v="5100"/>
    <n v="10981"/>
    <x v="1"/>
    <n v="215.31372549019611"/>
    <n v="68.204968944099377"/>
    <n v="161"/>
    <s v="US"/>
    <s v="USD"/>
    <d v="2011-03-01T06:00:00"/>
    <n v="1298959200"/>
    <d v="2011-03-29T05:00:00"/>
    <n v="1301374800"/>
    <b v="0"/>
    <b v="1"/>
    <s v="film &amp; video/animation"/>
    <x v="4"/>
    <s v="animation"/>
    <x v="6"/>
    <x v="8"/>
    <s v="Mar"/>
    <s v="2011"/>
  </r>
  <r>
    <n v="783"/>
    <s v="Vega, Chan and Carney"/>
    <s v="Down-sized systematic utilization"/>
    <n v="7400"/>
    <n v="10451"/>
    <x v="1"/>
    <n v="141.22972972972974"/>
    <n v="75.731884057971016"/>
    <n v="138"/>
    <s v="US"/>
    <s v="USD"/>
    <d v="2013-12-17T06:00:00"/>
    <n v="1387260000"/>
    <d v="2013-12-24T06:00:00"/>
    <n v="1387864800"/>
    <b v="0"/>
    <b v="0"/>
    <s v="music/rock"/>
    <x v="1"/>
    <s v="rock"/>
    <x v="7"/>
    <x v="2"/>
    <s v="Dec"/>
    <s v="2013"/>
  </r>
  <r>
    <n v="784"/>
    <s v="Byrd Group"/>
    <s v="Profound fault-tolerant model"/>
    <n v="88900"/>
    <n v="102535"/>
    <x v="1"/>
    <n v="115.33745781777279"/>
    <n v="30.996070133010882"/>
    <n v="3308"/>
    <s v="US"/>
    <s v="USD"/>
    <d v="2016-03-06T06:00:00"/>
    <n v="1457244000"/>
    <d v="2016-03-17T05:00:00"/>
    <n v="1458190800"/>
    <b v="0"/>
    <b v="0"/>
    <s v="technology/web"/>
    <x v="2"/>
    <s v="web"/>
    <x v="6"/>
    <x v="7"/>
    <s v="Mar"/>
    <s v="2016"/>
  </r>
  <r>
    <n v="785"/>
    <s v="Peterson, Fletcher and Sanchez"/>
    <s v="Multi-channeled bi-directional moratorium"/>
    <n v="6700"/>
    <n v="12939"/>
    <x v="1"/>
    <n v="193.11940298507463"/>
    <n v="101.88188976377953"/>
    <n v="127"/>
    <s v="AU"/>
    <s v="AUD"/>
    <d v="2019-04-27T05:00:00"/>
    <n v="1556341200"/>
    <d v="2019-05-31T05:00:00"/>
    <n v="1559278800"/>
    <b v="0"/>
    <b v="1"/>
    <s v="film &amp; video/animation"/>
    <x v="4"/>
    <s v="animation"/>
    <x v="9"/>
    <x v="3"/>
    <s v="May"/>
    <s v="2019"/>
  </r>
  <r>
    <n v="786"/>
    <s v="Smith-Brown"/>
    <s v="Object-based content-based ability"/>
    <n v="1500"/>
    <n v="10946"/>
    <x v="1"/>
    <n v="729.73333333333335"/>
    <n v="52.879227053140099"/>
    <n v="207"/>
    <s v="IT"/>
    <s v="EUR"/>
    <d v="2018-03-27T05:00:00"/>
    <n v="1522126800"/>
    <d v="2018-04-03T05:00:00"/>
    <n v="1522731600"/>
    <b v="0"/>
    <b v="1"/>
    <s v="music/jazz"/>
    <x v="1"/>
    <s v="jazz"/>
    <x v="6"/>
    <x v="9"/>
    <s v="Apr"/>
    <s v="2018"/>
  </r>
  <r>
    <n v="787"/>
    <s v="Vance-Glover"/>
    <s v="Progressive coherent secured line"/>
    <n v="61200"/>
    <n v="60994"/>
    <x v="0"/>
    <n v="99.66339869281046"/>
    <n v="71.005820721769496"/>
    <n v="859"/>
    <s v="CA"/>
    <s v="CAD"/>
    <d v="2011-05-21T05:00:00"/>
    <n v="1305954000"/>
    <d v="2011-05-30T05:00:00"/>
    <n v="1306731600"/>
    <b v="0"/>
    <b v="0"/>
    <s v="music/rock"/>
    <x v="1"/>
    <s v="rock"/>
    <x v="11"/>
    <x v="8"/>
    <s v="May"/>
    <s v="2011"/>
  </r>
  <r>
    <n v="788"/>
    <s v="Joyce PLC"/>
    <s v="Synchronized directional capability"/>
    <n v="3600"/>
    <n v="3174"/>
    <x v="2"/>
    <n v="88.166666666666671"/>
    <n v="102.38709677419355"/>
    <n v="31"/>
    <s v="US"/>
    <s v="USD"/>
    <d v="2012-10-20T05:00:00"/>
    <n v="1350709200"/>
    <d v="2012-11-10T06:00:00"/>
    <n v="1352527200"/>
    <b v="0"/>
    <b v="0"/>
    <s v="film &amp; video/animation"/>
    <x v="4"/>
    <s v="animation"/>
    <x v="4"/>
    <x v="4"/>
    <s v="Nov"/>
    <s v="2012"/>
  </r>
  <r>
    <n v="789"/>
    <s v="Kennedy-Miller"/>
    <s v="Cross-platform composite migration"/>
    <n v="9000"/>
    <n v="3351"/>
    <x v="0"/>
    <n v="37.233333333333334"/>
    <n v="74.466666666666669"/>
    <n v="45"/>
    <s v="US"/>
    <s v="USD"/>
    <d v="2014-05-27T05:00:00"/>
    <n v="1401166800"/>
    <d v="2014-07-03T05:00:00"/>
    <n v="1404363600"/>
    <b v="0"/>
    <b v="0"/>
    <s v="theater/plays"/>
    <x v="3"/>
    <s v="plays"/>
    <x v="11"/>
    <x v="1"/>
    <s v="Jul"/>
    <s v="2014"/>
  </r>
  <r>
    <n v="790"/>
    <s v="White-Obrien"/>
    <s v="Operative local pricing structure"/>
    <n v="185900"/>
    <n v="56774"/>
    <x v="3"/>
    <n v="30.540075309306079"/>
    <n v="51.009883198562441"/>
    <n v="1113"/>
    <s v="US"/>
    <s v="USD"/>
    <d v="2010-02-14T06:00:00"/>
    <n v="1266127200"/>
    <d v="2010-02-20T06:00:00"/>
    <n v="1266645600"/>
    <b v="0"/>
    <b v="0"/>
    <s v="theater/plays"/>
    <x v="3"/>
    <s v="plays"/>
    <x v="10"/>
    <x v="6"/>
    <s v="Feb"/>
    <s v="2010"/>
  </r>
  <r>
    <n v="791"/>
    <s v="Stafford, Hess and Raymond"/>
    <s v="Optional web-enabled extranet"/>
    <n v="2100"/>
    <n v="540"/>
    <x v="0"/>
    <n v="25.714285714285712"/>
    <n v="90"/>
    <n v="6"/>
    <s v="US"/>
    <s v="USD"/>
    <d v="2016-12-11T06:00:00"/>
    <n v="1481436000"/>
    <d v="2016-12-27T06:00:00"/>
    <n v="1482818400"/>
    <b v="0"/>
    <b v="0"/>
    <s v="food/food trucks"/>
    <x v="0"/>
    <s v="food trucks"/>
    <x v="7"/>
    <x v="7"/>
    <s v="Dec"/>
    <s v="2016"/>
  </r>
  <r>
    <n v="792"/>
    <s v="Jordan, Schneider and Hall"/>
    <s v="Reduced 6thgeneration intranet"/>
    <n v="2000"/>
    <n v="680"/>
    <x v="0"/>
    <n v="34"/>
    <n v="97.142857142857139"/>
    <n v="7"/>
    <s v="US"/>
    <s v="USD"/>
    <d v="2013-06-26T05:00:00"/>
    <n v="1372222800"/>
    <d v="2013-07-24T05:00:00"/>
    <n v="1374642000"/>
    <b v="0"/>
    <b v="1"/>
    <s v="theater/plays"/>
    <x v="3"/>
    <s v="plays"/>
    <x v="5"/>
    <x v="2"/>
    <s v="Jul"/>
    <s v="2013"/>
  </r>
  <r>
    <n v="793"/>
    <s v="Rodriguez, Cox and Rodriguez"/>
    <s v="Networked disintermediate leverage"/>
    <n v="1100"/>
    <n v="13045"/>
    <x v="1"/>
    <n v="1185.909090909091"/>
    <n v="72.071823204419886"/>
    <n v="181"/>
    <s v="CH"/>
    <s v="CHF"/>
    <d v="2013-06-25T05:00:00"/>
    <n v="1372136400"/>
    <d v="2013-06-29T05:00:00"/>
    <n v="1372482000"/>
    <b v="0"/>
    <b v="0"/>
    <s v="publishing/nonfiction"/>
    <x v="5"/>
    <s v="nonfiction"/>
    <x v="5"/>
    <x v="2"/>
    <s v="Jun"/>
    <s v="2013"/>
  </r>
  <r>
    <n v="794"/>
    <s v="Welch Inc"/>
    <s v="Optional optimal website"/>
    <n v="6600"/>
    <n v="8276"/>
    <x v="1"/>
    <n v="125.39393939393939"/>
    <n v="75.236363636363635"/>
    <n v="110"/>
    <s v="US"/>
    <s v="USD"/>
    <d v="2017-12-22T06:00:00"/>
    <n v="1513922400"/>
    <d v="2018-01-03T06:00:00"/>
    <n v="1514959200"/>
    <b v="0"/>
    <b v="0"/>
    <s v="music/rock"/>
    <x v="1"/>
    <s v="rock"/>
    <x v="7"/>
    <x v="5"/>
    <s v="Jan"/>
    <s v="2018"/>
  </r>
  <r>
    <n v="795"/>
    <s v="Vasquez Inc"/>
    <s v="Stand-alone asynchronous functionalities"/>
    <n v="7100"/>
    <n v="1022"/>
    <x v="0"/>
    <n v="14.394366197183098"/>
    <n v="32.967741935483872"/>
    <n v="31"/>
    <s v="US"/>
    <s v="USD"/>
    <d v="2016-11-01T05:00:00"/>
    <n v="1477976400"/>
    <d v="2016-11-04T05:00:00"/>
    <n v="1478235600"/>
    <b v="0"/>
    <b v="0"/>
    <s v="film &amp; video/drama"/>
    <x v="4"/>
    <s v="drama"/>
    <x v="0"/>
    <x v="7"/>
    <s v="Nov"/>
    <s v="2016"/>
  </r>
  <r>
    <n v="796"/>
    <s v="Freeman-Ferguson"/>
    <s v="Profound full-range open system"/>
    <n v="7800"/>
    <n v="4275"/>
    <x v="0"/>
    <n v="54.807692307692314"/>
    <n v="54.807692307692307"/>
    <n v="78"/>
    <s v="US"/>
    <s v="USD"/>
    <d v="2014-08-08T05:00:00"/>
    <n v="1407474000"/>
    <d v="2014-08-15T05:00:00"/>
    <n v="1408078800"/>
    <b v="0"/>
    <b v="1"/>
    <s v="games/mobile games"/>
    <x v="6"/>
    <s v="mobile games"/>
    <x v="1"/>
    <x v="1"/>
    <s v="Aug"/>
    <s v="2014"/>
  </r>
  <r>
    <n v="797"/>
    <s v="Houston, Moore and Rogers"/>
    <s v="Optional tangible utilization"/>
    <n v="7600"/>
    <n v="8332"/>
    <x v="1"/>
    <n v="109.63157894736841"/>
    <n v="45.037837837837834"/>
    <n v="185"/>
    <s v="US"/>
    <s v="USD"/>
    <d v="2018-12-30T06:00:00"/>
    <n v="1546149600"/>
    <d v="2019-01-22T06:00:00"/>
    <n v="1548136800"/>
    <b v="0"/>
    <b v="0"/>
    <s v="technology/web"/>
    <x v="2"/>
    <s v="web"/>
    <x v="7"/>
    <x v="9"/>
    <s v="Jan"/>
    <s v="2019"/>
  </r>
  <r>
    <n v="798"/>
    <s v="Small-Fuentes"/>
    <s v="Seamless maximized product"/>
    <n v="3400"/>
    <n v="6408"/>
    <x v="1"/>
    <n v="188.47058823529412"/>
    <n v="52.958677685950413"/>
    <n v="121"/>
    <s v="US"/>
    <s v="USD"/>
    <d v="2012-05-31T05:00:00"/>
    <n v="1338440400"/>
    <d v="2012-06-28T05:00:00"/>
    <n v="1340859600"/>
    <b v="0"/>
    <b v="1"/>
    <s v="theater/plays"/>
    <x v="3"/>
    <s v="plays"/>
    <x v="11"/>
    <x v="4"/>
    <s v="Jun"/>
    <s v="2012"/>
  </r>
  <r>
    <n v="799"/>
    <s v="Reid-Day"/>
    <s v="Devolved tertiary time-frame"/>
    <n v="84500"/>
    <n v="73522"/>
    <x v="0"/>
    <n v="87.008284023668637"/>
    <n v="60.017959183673469"/>
    <n v="1225"/>
    <s v="GB"/>
    <s v="GBP"/>
    <d v="2016-01-30T06:00:00"/>
    <n v="1454133600"/>
    <d v="2016-02-03T06:00:00"/>
    <n v="1454479200"/>
    <b v="0"/>
    <b v="0"/>
    <s v="theater/plays"/>
    <x v="3"/>
    <s v="plays"/>
    <x v="2"/>
    <x v="7"/>
    <s v="Feb"/>
    <s v="2016"/>
  </r>
  <r>
    <n v="800"/>
    <s v="Wallace LLC"/>
    <s v="Centralized regional function"/>
    <n v="100"/>
    <n v="1"/>
    <x v="0"/>
    <n v="1"/>
    <n v="1"/>
    <n v="1"/>
    <s v="CH"/>
    <s v="CHF"/>
    <d v="2015-06-12T05:00:00"/>
    <n v="1434085200"/>
    <d v="2015-06-16T05:00:00"/>
    <n v="1434430800"/>
    <b v="0"/>
    <b v="0"/>
    <s v="music/rock"/>
    <x v="1"/>
    <s v="rock"/>
    <x v="5"/>
    <x v="0"/>
    <s v="Jun"/>
    <s v="2015"/>
  </r>
  <r>
    <n v="801"/>
    <s v="Olson-Bishop"/>
    <s v="User-friendly high-level initiative"/>
    <n v="2300"/>
    <n v="4667"/>
    <x v="1"/>
    <n v="202.9130434782609"/>
    <n v="44.028301886792455"/>
    <n v="106"/>
    <s v="US"/>
    <s v="USD"/>
    <d v="2019-12-31T06:00:00"/>
    <n v="1577772000"/>
    <d v="2020-01-22T06:00:00"/>
    <n v="1579672800"/>
    <b v="0"/>
    <b v="1"/>
    <s v="photography/photography books"/>
    <x v="7"/>
    <s v="photography books"/>
    <x v="7"/>
    <x v="3"/>
    <s v="Jan"/>
    <s v="2020"/>
  </r>
  <r>
    <n v="802"/>
    <s v="Rodriguez, Anderson and Porter"/>
    <s v="Reverse-engineered zero-defect infrastructure"/>
    <n v="6200"/>
    <n v="12216"/>
    <x v="1"/>
    <n v="197.03225806451613"/>
    <n v="86.028169014084511"/>
    <n v="142"/>
    <s v="US"/>
    <s v="USD"/>
    <d v="2019-07-04T05:00:00"/>
    <n v="1562216400"/>
    <d v="2019-07-06T05:00:00"/>
    <n v="1562389200"/>
    <b v="0"/>
    <b v="0"/>
    <s v="photography/photography books"/>
    <x v="7"/>
    <s v="photography books"/>
    <x v="8"/>
    <x v="3"/>
    <s v="Jul"/>
    <s v="2019"/>
  </r>
  <r>
    <n v="803"/>
    <s v="Perez, Brown and Meyers"/>
    <s v="Stand-alone background customer loyalty"/>
    <n v="6100"/>
    <n v="6527"/>
    <x v="1"/>
    <n v="107"/>
    <n v="28.012875536480685"/>
    <n v="233"/>
    <s v="US"/>
    <s v="USD"/>
    <d v="2019-01-27T06:00:00"/>
    <n v="1548568800"/>
    <d v="2019-03-02T06:00:00"/>
    <n v="1551506400"/>
    <b v="0"/>
    <b v="0"/>
    <s v="theater/plays"/>
    <x v="3"/>
    <s v="plays"/>
    <x v="2"/>
    <x v="3"/>
    <s v="Mar"/>
    <s v="2019"/>
  </r>
  <r>
    <n v="804"/>
    <s v="English-Mccullough"/>
    <s v="Business-focused discrete software"/>
    <n v="2600"/>
    <n v="6987"/>
    <x v="1"/>
    <n v="268.73076923076923"/>
    <n v="32.050458715596328"/>
    <n v="218"/>
    <s v="US"/>
    <s v="USD"/>
    <d v="2018-01-02T06:00:00"/>
    <n v="1514872800"/>
    <d v="2018-01-22T06:00:00"/>
    <n v="1516600800"/>
    <b v="0"/>
    <b v="0"/>
    <s v="music/rock"/>
    <x v="1"/>
    <s v="rock"/>
    <x v="2"/>
    <x v="9"/>
    <s v="Jan"/>
    <s v="2018"/>
  </r>
  <r>
    <n v="805"/>
    <s v="Smith-Nguyen"/>
    <s v="Advanced intermediate Graphic Interface"/>
    <n v="9700"/>
    <n v="4932"/>
    <x v="0"/>
    <n v="50.845360824742272"/>
    <n v="73.611940298507463"/>
    <n v="67"/>
    <s v="AU"/>
    <s v="AUD"/>
    <d v="2014-11-15T06:00:00"/>
    <n v="1416031200"/>
    <d v="2015-01-05T06:00:00"/>
    <n v="1420437600"/>
    <b v="0"/>
    <b v="0"/>
    <s v="film &amp; video/documentary"/>
    <x v="4"/>
    <s v="documentary"/>
    <x v="0"/>
    <x v="1"/>
    <s v="Jan"/>
    <s v="2015"/>
  </r>
  <r>
    <n v="806"/>
    <s v="Harmon-Madden"/>
    <s v="Adaptive holistic hub"/>
    <n v="700"/>
    <n v="8262"/>
    <x v="1"/>
    <n v="1180.2857142857142"/>
    <n v="108.71052631578948"/>
    <n v="76"/>
    <s v="US"/>
    <s v="USD"/>
    <d v="2012-03-05T06:00:00"/>
    <n v="1330927200"/>
    <d v="2012-03-29T05:00:00"/>
    <n v="1332997200"/>
    <b v="0"/>
    <b v="1"/>
    <s v="film &amp; video/drama"/>
    <x v="4"/>
    <s v="drama"/>
    <x v="6"/>
    <x v="4"/>
    <s v="Mar"/>
    <s v="2012"/>
  </r>
  <r>
    <n v="807"/>
    <s v="Walker-Taylor"/>
    <s v="Automated uniform concept"/>
    <n v="700"/>
    <n v="1848"/>
    <x v="1"/>
    <n v="264"/>
    <n v="42.97674418604651"/>
    <n v="43"/>
    <s v="US"/>
    <s v="USD"/>
    <d v="2019-10-15T05:00:00"/>
    <n v="1571115600"/>
    <d v="2019-11-28T06:00:00"/>
    <n v="1574920800"/>
    <b v="0"/>
    <b v="1"/>
    <s v="theater/plays"/>
    <x v="3"/>
    <s v="plays"/>
    <x v="4"/>
    <x v="3"/>
    <s v="Nov"/>
    <s v="2019"/>
  </r>
  <r>
    <n v="808"/>
    <s v="Harris, Medina and Mitchell"/>
    <s v="Enhanced regional flexibility"/>
    <n v="5200"/>
    <n v="1583"/>
    <x v="0"/>
    <n v="30.44230769230769"/>
    <n v="83.315789473684205"/>
    <n v="19"/>
    <s v="US"/>
    <s v="USD"/>
    <d v="2016-05-17T05:00:00"/>
    <n v="1463461200"/>
    <d v="2016-06-03T05:00:00"/>
    <n v="1464930000"/>
    <b v="0"/>
    <b v="0"/>
    <s v="food/food trucks"/>
    <x v="0"/>
    <s v="food trucks"/>
    <x v="11"/>
    <x v="7"/>
    <s v="Jun"/>
    <s v="2016"/>
  </r>
  <r>
    <n v="809"/>
    <s v="Williams and Sons"/>
    <s v="Public-key bottom-line algorithm"/>
    <n v="140800"/>
    <n v="88536"/>
    <x v="0"/>
    <n v="62.880681818181813"/>
    <n v="42"/>
    <n v="2108"/>
    <s v="CH"/>
    <s v="CHF"/>
    <d v="2012-08-14T05:00:00"/>
    <n v="1344920400"/>
    <d v="2012-08-15T05:00:00"/>
    <n v="1345006800"/>
    <b v="0"/>
    <b v="0"/>
    <s v="film &amp; video/documentary"/>
    <x v="4"/>
    <s v="documentary"/>
    <x v="1"/>
    <x v="4"/>
    <s v="Aug"/>
    <s v="2012"/>
  </r>
  <r>
    <n v="810"/>
    <s v="Ball-Fisher"/>
    <s v="Multi-layered intangible instruction set"/>
    <n v="6400"/>
    <n v="12360"/>
    <x v="1"/>
    <n v="193.125"/>
    <n v="55.927601809954751"/>
    <n v="221"/>
    <s v="US"/>
    <s v="USD"/>
    <d v="2017-11-28T06:00:00"/>
    <n v="1511848800"/>
    <d v="2017-12-08T06:00:00"/>
    <n v="1512712800"/>
    <b v="0"/>
    <b v="1"/>
    <s v="theater/plays"/>
    <x v="3"/>
    <s v="plays"/>
    <x v="0"/>
    <x v="5"/>
    <s v="Dec"/>
    <s v="2017"/>
  </r>
  <r>
    <n v="811"/>
    <s v="Page, Holt and Mack"/>
    <s v="Fundamental methodical emulation"/>
    <n v="92500"/>
    <n v="71320"/>
    <x v="0"/>
    <n v="77.102702702702715"/>
    <n v="105.03681885125184"/>
    <n v="679"/>
    <s v="US"/>
    <s v="USD"/>
    <d v="2016-01-09T06:00:00"/>
    <n v="1452319200"/>
    <d v="2016-01-11T06:00:00"/>
    <n v="1452492000"/>
    <b v="0"/>
    <b v="1"/>
    <s v="games/video games"/>
    <x v="6"/>
    <s v="video games"/>
    <x v="2"/>
    <x v="7"/>
    <s v="Jan"/>
    <s v="2016"/>
  </r>
  <r>
    <n v="812"/>
    <s v="Landry Group"/>
    <s v="Expanded value-added hardware"/>
    <n v="59700"/>
    <n v="134640"/>
    <x v="1"/>
    <n v="225.52763819095478"/>
    <n v="48"/>
    <n v="2805"/>
    <s v="CA"/>
    <s v="CAD"/>
    <d v="2018-04-16T05:00:00"/>
    <n v="1523854800"/>
    <d v="2018-04-21T05:00:00"/>
    <n v="1524286800"/>
    <b v="0"/>
    <b v="0"/>
    <s v="publishing/nonfiction"/>
    <x v="5"/>
    <s v="nonfiction"/>
    <x v="9"/>
    <x v="9"/>
    <s v="Apr"/>
    <s v="2018"/>
  </r>
  <r>
    <n v="813"/>
    <s v="Buckley Group"/>
    <s v="Diverse high-level attitude"/>
    <n v="3200"/>
    <n v="7661"/>
    <x v="1"/>
    <n v="239.40625"/>
    <n v="112.66176470588235"/>
    <n v="68"/>
    <s v="US"/>
    <s v="USD"/>
    <d v="2012-08-27T05:00:00"/>
    <n v="1346043600"/>
    <d v="2012-09-06T05:00:00"/>
    <n v="1346907600"/>
    <b v="0"/>
    <b v="0"/>
    <s v="games/video games"/>
    <x v="6"/>
    <s v="video games"/>
    <x v="1"/>
    <x v="4"/>
    <s v="Sep"/>
    <s v="2012"/>
  </r>
  <r>
    <n v="814"/>
    <s v="Vincent PLC"/>
    <s v="Visionary 24hour analyzer"/>
    <n v="3200"/>
    <n v="2950"/>
    <x v="0"/>
    <n v="92.1875"/>
    <n v="81.944444444444443"/>
    <n v="36"/>
    <s v="DK"/>
    <s v="DKK"/>
    <d v="2016-05-27T05:00:00"/>
    <n v="1464325200"/>
    <d v="2016-05-29T05:00:00"/>
    <n v="1464498000"/>
    <b v="0"/>
    <b v="1"/>
    <s v="music/rock"/>
    <x v="1"/>
    <s v="rock"/>
    <x v="11"/>
    <x v="7"/>
    <s v="May"/>
    <s v="2016"/>
  </r>
  <r>
    <n v="815"/>
    <s v="Watson-Douglas"/>
    <s v="Centralized bandwidth-monitored leverage"/>
    <n v="9000"/>
    <n v="11721"/>
    <x v="1"/>
    <n v="130.23333333333335"/>
    <n v="64.049180327868854"/>
    <n v="183"/>
    <s v="CA"/>
    <s v="CAD"/>
    <d v="2017-11-29T06:00:00"/>
    <n v="1511935200"/>
    <d v="2017-12-25T06:00:00"/>
    <n v="1514181600"/>
    <b v="0"/>
    <b v="0"/>
    <s v="music/rock"/>
    <x v="1"/>
    <s v="rock"/>
    <x v="0"/>
    <x v="5"/>
    <s v="Dec"/>
    <s v="2017"/>
  </r>
  <r>
    <n v="816"/>
    <s v="Jones, Casey and Jones"/>
    <s v="Ergonomic mission-critical moratorium"/>
    <n v="2300"/>
    <n v="14150"/>
    <x v="1"/>
    <n v="615.21739130434787"/>
    <n v="106.39097744360902"/>
    <n v="133"/>
    <s v="US"/>
    <s v="USD"/>
    <d v="2014-02-10T06:00:00"/>
    <n v="1392012000"/>
    <d v="2014-02-12T06:00:00"/>
    <n v="1392184800"/>
    <b v="1"/>
    <b v="1"/>
    <s v="theater/plays"/>
    <x v="3"/>
    <s v="plays"/>
    <x v="10"/>
    <x v="1"/>
    <s v="Feb"/>
    <s v="2014"/>
  </r>
  <r>
    <n v="817"/>
    <s v="Alvarez-Bauer"/>
    <s v="Front-line intermediate moderator"/>
    <n v="51300"/>
    <n v="189192"/>
    <x v="1"/>
    <n v="368.79532163742692"/>
    <n v="76.011249497790274"/>
    <n v="2489"/>
    <s v="IT"/>
    <s v="EUR"/>
    <d v="2019-05-04T05:00:00"/>
    <n v="1556946000"/>
    <d v="2019-06-01T05:00:00"/>
    <n v="1559365200"/>
    <b v="0"/>
    <b v="1"/>
    <s v="publishing/nonfiction"/>
    <x v="5"/>
    <s v="nonfiction"/>
    <x v="11"/>
    <x v="3"/>
    <s v="Jun"/>
    <s v="2019"/>
  </r>
  <r>
    <n v="818"/>
    <s v="Martinez LLC"/>
    <s v="Automated local secured line"/>
    <n v="700"/>
    <n v="7664"/>
    <x v="1"/>
    <n v="1094.8571428571429"/>
    <n v="111.07246376811594"/>
    <n v="69"/>
    <s v="US"/>
    <s v="USD"/>
    <d v="2019-01-21T06:00:00"/>
    <n v="1548050400"/>
    <d v="2019-02-03T06:00:00"/>
    <n v="1549173600"/>
    <b v="0"/>
    <b v="1"/>
    <s v="theater/plays"/>
    <x v="3"/>
    <s v="plays"/>
    <x v="2"/>
    <x v="3"/>
    <s v="Feb"/>
    <s v="2019"/>
  </r>
  <r>
    <n v="819"/>
    <s v="Buck-Khan"/>
    <s v="Integrated bandwidth-monitored alliance"/>
    <n v="8900"/>
    <n v="4509"/>
    <x v="0"/>
    <n v="50.662921348314605"/>
    <n v="95.936170212765958"/>
    <n v="47"/>
    <s v="US"/>
    <s v="USD"/>
    <d v="2012-11-24T06:00:00"/>
    <n v="1353736800"/>
    <d v="2012-12-09T06:00:00"/>
    <n v="1355032800"/>
    <b v="1"/>
    <b v="0"/>
    <s v="games/video games"/>
    <x v="6"/>
    <s v="video games"/>
    <x v="0"/>
    <x v="4"/>
    <s v="Dec"/>
    <s v="2012"/>
  </r>
  <r>
    <n v="820"/>
    <s v="Valdez, Williams and Meyer"/>
    <s v="Cross-group heuristic forecast"/>
    <n v="1500"/>
    <n v="12009"/>
    <x v="1"/>
    <n v="800.6"/>
    <n v="43.043010752688176"/>
    <n v="279"/>
    <s v="GB"/>
    <s v="GBP"/>
    <d v="2018-07-29T05:00:00"/>
    <n v="1532840400"/>
    <d v="2018-08-11T05:00:00"/>
    <n v="1533963600"/>
    <b v="0"/>
    <b v="1"/>
    <s v="music/rock"/>
    <x v="1"/>
    <s v="rock"/>
    <x v="8"/>
    <x v="9"/>
    <s v="Aug"/>
    <s v="2018"/>
  </r>
  <r>
    <n v="821"/>
    <s v="Alvarez-Andrews"/>
    <s v="Extended impactful secured line"/>
    <n v="4900"/>
    <n v="14273"/>
    <x v="1"/>
    <n v="291.28571428571428"/>
    <n v="67.966666666666669"/>
    <n v="210"/>
    <s v="US"/>
    <s v="USD"/>
    <d v="2017-02-28T06:00:00"/>
    <n v="1488261600"/>
    <d v="2017-03-13T05:00:00"/>
    <n v="1489381200"/>
    <b v="0"/>
    <b v="0"/>
    <s v="film &amp; video/documentary"/>
    <x v="4"/>
    <s v="documentary"/>
    <x v="10"/>
    <x v="5"/>
    <s v="Mar"/>
    <s v="2017"/>
  </r>
  <r>
    <n v="822"/>
    <s v="Stewart and Sons"/>
    <s v="Distributed optimizing protocol"/>
    <n v="54000"/>
    <n v="188982"/>
    <x v="1"/>
    <n v="349.9666666666667"/>
    <n v="89.991428571428571"/>
    <n v="2100"/>
    <s v="US"/>
    <s v="USD"/>
    <d v="2014-02-28T06:00:00"/>
    <n v="1393567200"/>
    <d v="2014-03-17T05:00:00"/>
    <n v="1395032400"/>
    <b v="0"/>
    <b v="0"/>
    <s v="music/rock"/>
    <x v="1"/>
    <s v="rock"/>
    <x v="10"/>
    <x v="1"/>
    <s v="Mar"/>
    <s v="2014"/>
  </r>
  <r>
    <n v="823"/>
    <s v="Dyer Inc"/>
    <s v="Secured well-modulated system engine"/>
    <n v="4100"/>
    <n v="14640"/>
    <x v="1"/>
    <n v="357.07317073170731"/>
    <n v="58.095238095238095"/>
    <n v="252"/>
    <s v="US"/>
    <s v="USD"/>
    <d v="2014-09-10T05:00:00"/>
    <n v="1410325200"/>
    <d v="2014-10-05T05:00:00"/>
    <n v="1412485200"/>
    <b v="1"/>
    <b v="1"/>
    <s v="music/rock"/>
    <x v="1"/>
    <s v="rock"/>
    <x v="3"/>
    <x v="1"/>
    <s v="Oct"/>
    <s v="2014"/>
  </r>
  <r>
    <n v="824"/>
    <s v="Anderson, Williams and Cox"/>
    <s v="Streamlined national benchmark"/>
    <n v="85000"/>
    <n v="107516"/>
    <x v="1"/>
    <n v="126.48941176470588"/>
    <n v="83.996875000000003"/>
    <n v="1280"/>
    <s v="US"/>
    <s v="USD"/>
    <d v="2010-06-19T05:00:00"/>
    <n v="1276923600"/>
    <d v="2010-07-21T05:00:00"/>
    <n v="1279688400"/>
    <b v="0"/>
    <b v="1"/>
    <s v="publishing/nonfiction"/>
    <x v="5"/>
    <s v="nonfiction"/>
    <x v="5"/>
    <x v="6"/>
    <s v="Jul"/>
    <s v="2010"/>
  </r>
  <r>
    <n v="825"/>
    <s v="Solomon PLC"/>
    <s v="Open-architected 24/7 infrastructure"/>
    <n v="3600"/>
    <n v="13950"/>
    <x v="1"/>
    <n v="387.5"/>
    <n v="88.853503184713375"/>
    <n v="157"/>
    <s v="GB"/>
    <s v="GBP"/>
    <d v="2017-07-25T05:00:00"/>
    <n v="1500958800"/>
    <d v="2017-08-06T05:00:00"/>
    <n v="1501995600"/>
    <b v="0"/>
    <b v="0"/>
    <s v="film &amp; video/shorts"/>
    <x v="4"/>
    <s v="shorts"/>
    <x v="8"/>
    <x v="5"/>
    <s v="Aug"/>
    <s v="2017"/>
  </r>
  <r>
    <n v="826"/>
    <s v="Miller-Hubbard"/>
    <s v="Digitized 6thgeneration Local Area Network"/>
    <n v="2800"/>
    <n v="12797"/>
    <x v="1"/>
    <n v="457.03571428571428"/>
    <n v="65.963917525773198"/>
    <n v="194"/>
    <s v="US"/>
    <s v="USD"/>
    <d v="2010-12-13T06:00:00"/>
    <n v="1292220000"/>
    <d v="2011-01-10T06:00:00"/>
    <n v="1294639200"/>
    <b v="0"/>
    <b v="1"/>
    <s v="theater/plays"/>
    <x v="3"/>
    <s v="plays"/>
    <x v="7"/>
    <x v="6"/>
    <s v="Jan"/>
    <s v="2011"/>
  </r>
  <r>
    <n v="827"/>
    <s v="Miranda, Martinez and Lowery"/>
    <s v="Innovative actuating artificial intelligence"/>
    <n v="2300"/>
    <n v="6134"/>
    <x v="1"/>
    <n v="266.69565217391306"/>
    <n v="74.804878048780495"/>
    <n v="82"/>
    <s v="AU"/>
    <s v="AUD"/>
    <d v="2011-05-03T05:00:00"/>
    <n v="1304398800"/>
    <d v="2011-05-15T05:00:00"/>
    <n v="1305435600"/>
    <b v="0"/>
    <b v="1"/>
    <s v="film &amp; video/drama"/>
    <x v="4"/>
    <s v="drama"/>
    <x v="11"/>
    <x v="8"/>
    <s v="May"/>
    <s v="2011"/>
  </r>
  <r>
    <n v="828"/>
    <s v="Munoz, Cherry and Bell"/>
    <s v="Cross-platform reciprocal budgetary management"/>
    <n v="7100"/>
    <n v="4899"/>
    <x v="0"/>
    <n v="69"/>
    <n v="69.98571428571428"/>
    <n v="70"/>
    <s v="US"/>
    <s v="USD"/>
    <d v="2018-08-28T05:00:00"/>
    <n v="1535432400"/>
    <d v="2018-09-22T05:00:00"/>
    <n v="1537592400"/>
    <b v="0"/>
    <b v="0"/>
    <s v="theater/plays"/>
    <x v="3"/>
    <s v="plays"/>
    <x v="1"/>
    <x v="9"/>
    <s v="Sep"/>
    <s v="2018"/>
  </r>
  <r>
    <n v="829"/>
    <s v="Baker-Higgins"/>
    <s v="Vision-oriented scalable portal"/>
    <n v="9600"/>
    <n v="4929"/>
    <x v="0"/>
    <n v="51.34375"/>
    <n v="32.006493506493506"/>
    <n v="154"/>
    <s v="US"/>
    <s v="USD"/>
    <d v="2015-06-09T05:00:00"/>
    <n v="1433826000"/>
    <d v="2015-06-24T05:00:00"/>
    <n v="1435122000"/>
    <b v="0"/>
    <b v="0"/>
    <s v="theater/plays"/>
    <x v="3"/>
    <s v="plays"/>
    <x v="5"/>
    <x v="0"/>
    <s v="Jun"/>
    <s v="2015"/>
  </r>
  <r>
    <n v="830"/>
    <s v="Johnson, Turner and Carroll"/>
    <s v="Persevering zero administration knowledge user"/>
    <n v="121600"/>
    <n v="1424"/>
    <x v="0"/>
    <n v="1.1710526315789473"/>
    <n v="64.727272727272734"/>
    <n v="22"/>
    <s v="US"/>
    <s v="USD"/>
    <d v="2018-01-03T06:00:00"/>
    <n v="1514959200"/>
    <d v="2018-03-03T06:00:00"/>
    <n v="1520056800"/>
    <b v="0"/>
    <b v="0"/>
    <s v="theater/plays"/>
    <x v="3"/>
    <s v="plays"/>
    <x v="2"/>
    <x v="9"/>
    <s v="Mar"/>
    <s v="2018"/>
  </r>
  <r>
    <n v="831"/>
    <s v="Ward PLC"/>
    <s v="Front-line bottom-line Graphic Interface"/>
    <n v="97100"/>
    <n v="105817"/>
    <x v="1"/>
    <n v="108.97734294541709"/>
    <n v="24.998110087408456"/>
    <n v="4233"/>
    <s v="US"/>
    <s v="USD"/>
    <d v="2012-03-26T05:00:00"/>
    <n v="1332738000"/>
    <d v="2012-04-29T05:00:00"/>
    <n v="1335675600"/>
    <b v="0"/>
    <b v="0"/>
    <s v="photography/photography books"/>
    <x v="7"/>
    <s v="photography books"/>
    <x v="6"/>
    <x v="4"/>
    <s v="Apr"/>
    <s v="2012"/>
  </r>
  <r>
    <n v="832"/>
    <s v="Bradley, Beck and Mayo"/>
    <s v="Synergized fault-tolerant hierarchy"/>
    <n v="43200"/>
    <n v="136156"/>
    <x v="1"/>
    <n v="315.17592592592592"/>
    <n v="104.97764070932922"/>
    <n v="1297"/>
    <s v="DK"/>
    <s v="DKK"/>
    <d v="2015-10-22T05:00:00"/>
    <n v="1445490000"/>
    <d v="2015-11-25T06:00:00"/>
    <n v="1448431200"/>
    <b v="1"/>
    <b v="0"/>
    <s v="publishing/translations"/>
    <x v="5"/>
    <s v="translations"/>
    <x v="4"/>
    <x v="0"/>
    <s v="Nov"/>
    <s v="2015"/>
  </r>
  <r>
    <n v="833"/>
    <s v="Levine, Martin and Hernandez"/>
    <s v="Expanded asynchronous groupware"/>
    <n v="6800"/>
    <n v="10723"/>
    <x v="1"/>
    <n v="157.69117647058823"/>
    <n v="64.987878787878785"/>
    <n v="165"/>
    <s v="DK"/>
    <s v="DKK"/>
    <d v="2011-02-14T06:00:00"/>
    <n v="1297663200"/>
    <d v="2011-02-25T06:00:00"/>
    <n v="1298613600"/>
    <b v="0"/>
    <b v="0"/>
    <s v="publishing/translations"/>
    <x v="5"/>
    <s v="translations"/>
    <x v="10"/>
    <x v="8"/>
    <s v="Feb"/>
    <s v="2011"/>
  </r>
  <r>
    <n v="834"/>
    <s v="Gallegos, Wagner and Gaines"/>
    <s v="Expanded fault-tolerant emulation"/>
    <n v="7300"/>
    <n v="11228"/>
    <x v="1"/>
    <n v="153.8082191780822"/>
    <n v="94.352941176470594"/>
    <n v="119"/>
    <s v="US"/>
    <s v="USD"/>
    <d v="2013-06-23T05:00:00"/>
    <n v="1371963600"/>
    <d v="2013-06-29T05:00:00"/>
    <n v="1372482000"/>
    <b v="0"/>
    <b v="0"/>
    <s v="theater/plays"/>
    <x v="3"/>
    <s v="plays"/>
    <x v="5"/>
    <x v="2"/>
    <s v="Jun"/>
    <s v="2013"/>
  </r>
  <r>
    <n v="835"/>
    <s v="Hodges, Smith and Kelly"/>
    <s v="Future-proofed 24hour model"/>
    <n v="86200"/>
    <n v="77355"/>
    <x v="0"/>
    <n v="89.738979118329468"/>
    <n v="44.001706484641637"/>
    <n v="1758"/>
    <s v="US"/>
    <s v="USD"/>
    <d v="2015-02-28T06:00:00"/>
    <n v="1425103200"/>
    <d v="2015-03-06T06:00:00"/>
    <n v="1425621600"/>
    <b v="0"/>
    <b v="0"/>
    <s v="technology/web"/>
    <x v="2"/>
    <s v="web"/>
    <x v="10"/>
    <x v="0"/>
    <s v="Mar"/>
    <s v="2015"/>
  </r>
  <r>
    <n v="836"/>
    <s v="Macias Inc"/>
    <s v="Optimized didactic intranet"/>
    <n v="8100"/>
    <n v="6086"/>
    <x v="0"/>
    <n v="75.135802469135797"/>
    <n v="64.744680851063833"/>
    <n v="94"/>
    <s v="US"/>
    <s v="USD"/>
    <d v="2010-02-05T06:00:00"/>
    <n v="1265349600"/>
    <d v="2010-02-16T06:00:00"/>
    <n v="1266300000"/>
    <b v="0"/>
    <b v="0"/>
    <s v="music/indie rock"/>
    <x v="1"/>
    <s v="indie rock"/>
    <x v="10"/>
    <x v="6"/>
    <s v="Feb"/>
    <s v="2010"/>
  </r>
  <r>
    <n v="837"/>
    <s v="Cook-Ortiz"/>
    <s v="Right-sized dedicated standardization"/>
    <n v="17700"/>
    <n v="150960"/>
    <x v="1"/>
    <n v="852.88135593220341"/>
    <n v="84.00667779632721"/>
    <n v="1797"/>
    <s v="US"/>
    <s v="USD"/>
    <d v="2011-03-27T05:00:00"/>
    <n v="1301202000"/>
    <d v="2011-05-20T05:00:00"/>
    <n v="1305867600"/>
    <b v="0"/>
    <b v="0"/>
    <s v="music/jazz"/>
    <x v="1"/>
    <s v="jazz"/>
    <x v="6"/>
    <x v="8"/>
    <s v="May"/>
    <s v="2011"/>
  </r>
  <r>
    <n v="838"/>
    <s v="Jordan-Fischer"/>
    <s v="Vision-oriented high-level extranet"/>
    <n v="6400"/>
    <n v="8890"/>
    <x v="1"/>
    <n v="138.90625"/>
    <n v="34.061302681992338"/>
    <n v="261"/>
    <s v="US"/>
    <s v="USD"/>
    <d v="2018-09-27T05:00:00"/>
    <n v="1538024400"/>
    <d v="2018-10-06T05:00:00"/>
    <n v="1538802000"/>
    <b v="0"/>
    <b v="0"/>
    <s v="theater/plays"/>
    <x v="3"/>
    <s v="plays"/>
    <x v="3"/>
    <x v="9"/>
    <s v="Oct"/>
    <s v="2018"/>
  </r>
  <r>
    <n v="839"/>
    <s v="Pierce-Ramirez"/>
    <s v="Organized scalable initiative"/>
    <n v="7700"/>
    <n v="14644"/>
    <x v="1"/>
    <n v="190.18181818181819"/>
    <n v="93.273885350318466"/>
    <n v="157"/>
    <s v="US"/>
    <s v="USD"/>
    <d v="2014-03-17T05:00:00"/>
    <n v="1395032400"/>
    <d v="2014-05-01T05:00:00"/>
    <n v="1398920400"/>
    <b v="0"/>
    <b v="1"/>
    <s v="film &amp; video/documentary"/>
    <x v="4"/>
    <s v="documentary"/>
    <x v="6"/>
    <x v="1"/>
    <s v="May"/>
    <s v="2014"/>
  </r>
  <r>
    <n v="840"/>
    <s v="Howell and Sons"/>
    <s v="Enhanced regional moderator"/>
    <n v="116300"/>
    <n v="116583"/>
    <x v="1"/>
    <n v="100.24333619948409"/>
    <n v="32.998301726577978"/>
    <n v="3533"/>
    <s v="US"/>
    <s v="USD"/>
    <d v="2014-07-16T05:00:00"/>
    <n v="1405486800"/>
    <d v="2014-07-18T05:00:00"/>
    <n v="1405659600"/>
    <b v="0"/>
    <b v="1"/>
    <s v="theater/plays"/>
    <x v="3"/>
    <s v="plays"/>
    <x v="8"/>
    <x v="1"/>
    <s v="Jul"/>
    <s v="2014"/>
  </r>
  <r>
    <n v="841"/>
    <s v="Garcia, Dunn and Richardson"/>
    <s v="Automated even-keeled emulation"/>
    <n v="9100"/>
    <n v="12991"/>
    <x v="1"/>
    <n v="142.75824175824175"/>
    <n v="83.812903225806451"/>
    <n v="155"/>
    <s v="US"/>
    <s v="USD"/>
    <d v="2016-02-19T06:00:00"/>
    <n v="1455861600"/>
    <d v="2016-03-06T06:00:00"/>
    <n v="1457244000"/>
    <b v="0"/>
    <b v="0"/>
    <s v="technology/web"/>
    <x v="2"/>
    <s v="web"/>
    <x v="10"/>
    <x v="7"/>
    <s v="Mar"/>
    <s v="2016"/>
  </r>
  <r>
    <n v="842"/>
    <s v="Lawson and Sons"/>
    <s v="Reverse-engineered multi-tasking product"/>
    <n v="1500"/>
    <n v="8447"/>
    <x v="1"/>
    <n v="563.13333333333333"/>
    <n v="63.992424242424242"/>
    <n v="132"/>
    <s v="IT"/>
    <s v="EUR"/>
    <d v="2018-06-15T05:00:00"/>
    <n v="1529038800"/>
    <d v="2018-06-18T05:00:00"/>
    <n v="1529298000"/>
    <b v="0"/>
    <b v="0"/>
    <s v="technology/wearables"/>
    <x v="2"/>
    <s v="wearables"/>
    <x v="5"/>
    <x v="9"/>
    <s v="Jun"/>
    <s v="2018"/>
  </r>
  <r>
    <n v="843"/>
    <s v="Porter-Hicks"/>
    <s v="De-engineered next generation parallelism"/>
    <n v="8800"/>
    <n v="2703"/>
    <x v="0"/>
    <n v="30.715909090909086"/>
    <n v="81.909090909090907"/>
    <n v="33"/>
    <s v="US"/>
    <s v="USD"/>
    <d v="2018-08-26T05:00:00"/>
    <n v="1535259600"/>
    <d v="2018-09-01T05:00:00"/>
    <n v="1535778000"/>
    <b v="0"/>
    <b v="0"/>
    <s v="photography/photography books"/>
    <x v="7"/>
    <s v="photography books"/>
    <x v="1"/>
    <x v="9"/>
    <s v="Sep"/>
    <s v="2018"/>
  </r>
  <r>
    <n v="844"/>
    <s v="Rodriguez-Hansen"/>
    <s v="Intuitive cohesive groupware"/>
    <n v="8800"/>
    <n v="8747"/>
    <x v="3"/>
    <n v="99.39772727272728"/>
    <n v="93.053191489361708"/>
    <n v="94"/>
    <s v="US"/>
    <s v="USD"/>
    <d v="2012-01-22T06:00:00"/>
    <n v="1327212000"/>
    <d v="2012-01-25T06:00:00"/>
    <n v="1327471200"/>
    <b v="0"/>
    <b v="0"/>
    <s v="film &amp; video/documentary"/>
    <x v="4"/>
    <s v="documentary"/>
    <x v="2"/>
    <x v="4"/>
    <s v="Jan"/>
    <s v="2012"/>
  </r>
  <r>
    <n v="845"/>
    <s v="Williams LLC"/>
    <s v="Up-sized high-level access"/>
    <n v="69900"/>
    <n v="138087"/>
    <x v="1"/>
    <n v="197.54935622317598"/>
    <n v="101.98449039881831"/>
    <n v="1354"/>
    <s v="GB"/>
    <s v="GBP"/>
    <d v="2018-05-15T05:00:00"/>
    <n v="1526360400"/>
    <d v="2018-06-21T05:00:00"/>
    <n v="1529557200"/>
    <b v="0"/>
    <b v="0"/>
    <s v="technology/web"/>
    <x v="2"/>
    <s v="web"/>
    <x v="11"/>
    <x v="9"/>
    <s v="Jun"/>
    <s v="2018"/>
  </r>
  <r>
    <n v="846"/>
    <s v="Cooper, Stanley and Bryant"/>
    <s v="Phased empowering success"/>
    <n v="1000"/>
    <n v="5085"/>
    <x v="1"/>
    <n v="508.5"/>
    <n v="105.9375"/>
    <n v="48"/>
    <s v="US"/>
    <s v="USD"/>
    <d v="2018-07-21T05:00:00"/>
    <n v="1532149200"/>
    <d v="2018-08-26T05:00:00"/>
    <n v="1535259600"/>
    <b v="1"/>
    <b v="1"/>
    <s v="technology/web"/>
    <x v="2"/>
    <s v="web"/>
    <x v="8"/>
    <x v="9"/>
    <s v="Aug"/>
    <s v="2018"/>
  </r>
  <r>
    <n v="847"/>
    <s v="Miller, Glenn and Adams"/>
    <s v="Distributed actuating project"/>
    <n v="4700"/>
    <n v="11174"/>
    <x v="1"/>
    <n v="237.74468085106383"/>
    <n v="101.58181818181818"/>
    <n v="110"/>
    <s v="US"/>
    <s v="USD"/>
    <d v="2018-01-07T06:00:00"/>
    <n v="1515304800"/>
    <d v="2018-01-10T06:00:00"/>
    <n v="1515564000"/>
    <b v="0"/>
    <b v="0"/>
    <s v="food/food trucks"/>
    <x v="0"/>
    <s v="food trucks"/>
    <x v="2"/>
    <x v="9"/>
    <s v="Jan"/>
    <s v="2018"/>
  </r>
  <r>
    <n v="848"/>
    <s v="Cole, Salazar and Moreno"/>
    <s v="Robust motivating orchestration"/>
    <n v="3200"/>
    <n v="10831"/>
    <x v="1"/>
    <n v="338.46875"/>
    <n v="62.970930232558139"/>
    <n v="172"/>
    <s v="US"/>
    <s v="USD"/>
    <d v="2010-06-12T05:00:00"/>
    <n v="1276318800"/>
    <d v="2010-06-21T05:00:00"/>
    <n v="1277096400"/>
    <b v="0"/>
    <b v="0"/>
    <s v="film &amp; video/drama"/>
    <x v="4"/>
    <s v="drama"/>
    <x v="5"/>
    <x v="6"/>
    <s v="Jun"/>
    <s v="2010"/>
  </r>
  <r>
    <n v="849"/>
    <s v="Jones-Ryan"/>
    <s v="Vision-oriented uniform instruction set"/>
    <n v="6700"/>
    <n v="8917"/>
    <x v="1"/>
    <n v="133.08955223880596"/>
    <n v="29.045602605863191"/>
    <n v="307"/>
    <s v="US"/>
    <s v="USD"/>
    <d v="2012-02-09T06:00:00"/>
    <n v="1328767200"/>
    <d v="2012-02-12T06:00:00"/>
    <n v="1329026400"/>
    <b v="0"/>
    <b v="1"/>
    <s v="music/indie rock"/>
    <x v="1"/>
    <s v="indie rock"/>
    <x v="10"/>
    <x v="4"/>
    <s v="Feb"/>
    <s v="2012"/>
  </r>
  <r>
    <n v="850"/>
    <s v="Hood, Perez and Meadows"/>
    <s v="Cross-group upward-trending hierarchy"/>
    <n v="100"/>
    <n v="1"/>
    <x v="0"/>
    <n v="1"/>
    <n v="1"/>
    <n v="1"/>
    <s v="US"/>
    <s v="USD"/>
    <d v="2011-11-19T06:00:00"/>
    <n v="1321682400"/>
    <d v="2011-12-04T06:00:00"/>
    <n v="1322978400"/>
    <b v="1"/>
    <b v="0"/>
    <s v="music/rock"/>
    <x v="1"/>
    <s v="rock"/>
    <x v="0"/>
    <x v="8"/>
    <s v="Dec"/>
    <s v="2011"/>
  </r>
  <r>
    <n v="851"/>
    <s v="Bright and Sons"/>
    <s v="Object-based needs-based info-mediaries"/>
    <n v="6000"/>
    <n v="12468"/>
    <x v="1"/>
    <n v="207.79999999999998"/>
    <n v="77.924999999999997"/>
    <n v="160"/>
    <s v="US"/>
    <s v="USD"/>
    <d v="2012-05-02T05:00:00"/>
    <n v="1335934800"/>
    <d v="2012-06-04T05:00:00"/>
    <n v="1338786000"/>
    <b v="0"/>
    <b v="0"/>
    <s v="music/electric music"/>
    <x v="1"/>
    <s v="electric music"/>
    <x v="11"/>
    <x v="4"/>
    <s v="Jun"/>
    <s v="2012"/>
  </r>
  <r>
    <n v="852"/>
    <s v="Brady Ltd"/>
    <s v="Open-source reciprocal standardization"/>
    <n v="4900"/>
    <n v="2505"/>
    <x v="0"/>
    <n v="51.122448979591837"/>
    <n v="80.806451612903231"/>
    <n v="31"/>
    <s v="US"/>
    <s v="USD"/>
    <d v="2011-07-16T05:00:00"/>
    <n v="1310792400"/>
    <d v="2011-07-26T05:00:00"/>
    <n v="1311656400"/>
    <b v="0"/>
    <b v="1"/>
    <s v="games/video games"/>
    <x v="6"/>
    <s v="video games"/>
    <x v="8"/>
    <x v="8"/>
    <s v="Jul"/>
    <s v="2011"/>
  </r>
  <r>
    <n v="853"/>
    <s v="Collier LLC"/>
    <s v="Secured well-modulated projection"/>
    <n v="17100"/>
    <n v="111502"/>
    <x v="1"/>
    <n v="652.05847953216369"/>
    <n v="76.006816632583508"/>
    <n v="1467"/>
    <s v="CA"/>
    <s v="CAD"/>
    <d v="2011-06-20T05:00:00"/>
    <n v="1308546000"/>
    <d v="2011-06-25T05:00:00"/>
    <n v="1308978000"/>
    <b v="0"/>
    <b v="1"/>
    <s v="music/indie rock"/>
    <x v="1"/>
    <s v="indie rock"/>
    <x v="5"/>
    <x v="8"/>
    <s v="Jun"/>
    <s v="2011"/>
  </r>
  <r>
    <n v="854"/>
    <s v="Campbell, Thomas and Obrien"/>
    <s v="Multi-channeled secondary middleware"/>
    <n v="171000"/>
    <n v="194309"/>
    <x v="1"/>
    <n v="113.63099415204678"/>
    <n v="72.993613824192337"/>
    <n v="2662"/>
    <s v="CA"/>
    <s v="CAD"/>
    <d v="2019-11-18T06:00:00"/>
    <n v="1574056800"/>
    <d v="2019-12-15T06:00:00"/>
    <n v="1576389600"/>
    <b v="0"/>
    <b v="0"/>
    <s v="publishing/fiction"/>
    <x v="5"/>
    <s v="fiction"/>
    <x v="0"/>
    <x v="3"/>
    <s v="Dec"/>
    <s v="2019"/>
  </r>
  <r>
    <n v="855"/>
    <s v="Moses-Terry"/>
    <s v="Horizontal clear-thinking framework"/>
    <n v="23400"/>
    <n v="23956"/>
    <x v="1"/>
    <n v="102.37606837606839"/>
    <n v="53"/>
    <n v="452"/>
    <s v="AU"/>
    <s v="AUD"/>
    <d v="2011-06-18T05:00:00"/>
    <n v="1308373200"/>
    <d v="2011-07-19T05:00:00"/>
    <n v="1311051600"/>
    <b v="0"/>
    <b v="0"/>
    <s v="theater/plays"/>
    <x v="3"/>
    <s v="plays"/>
    <x v="5"/>
    <x v="8"/>
    <s v="Jul"/>
    <s v="2011"/>
  </r>
  <r>
    <n v="856"/>
    <s v="Williams and Sons"/>
    <s v="Profound composite core"/>
    <n v="2400"/>
    <n v="8558"/>
    <x v="1"/>
    <n v="356.58333333333331"/>
    <n v="54.164556962025316"/>
    <n v="158"/>
    <s v="US"/>
    <s v="USD"/>
    <d v="2012-04-24T05:00:00"/>
    <n v="1335243600"/>
    <d v="2012-05-11T05:00:00"/>
    <n v="1336712400"/>
    <b v="0"/>
    <b v="0"/>
    <s v="food/food trucks"/>
    <x v="0"/>
    <s v="food trucks"/>
    <x v="9"/>
    <x v="4"/>
    <s v="May"/>
    <s v="2012"/>
  </r>
  <r>
    <n v="857"/>
    <s v="Miranda, Gray and Hale"/>
    <s v="Programmable disintermediate matrices"/>
    <n v="5300"/>
    <n v="7413"/>
    <x v="1"/>
    <n v="139.86792452830187"/>
    <n v="32.946666666666665"/>
    <n v="225"/>
    <s v="CH"/>
    <s v="CHF"/>
    <d v="2012-02-05T06:00:00"/>
    <n v="1328421600"/>
    <d v="2012-02-28T06:00:00"/>
    <n v="1330408800"/>
    <b v="1"/>
    <b v="0"/>
    <s v="film &amp; video/shorts"/>
    <x v="4"/>
    <s v="shorts"/>
    <x v="10"/>
    <x v="4"/>
    <s v="Feb"/>
    <s v="2012"/>
  </r>
  <r>
    <n v="858"/>
    <s v="Ayala, Crawford and Taylor"/>
    <s v="Realigned 5thgeneration knowledge user"/>
    <n v="4000"/>
    <n v="2778"/>
    <x v="0"/>
    <n v="69.45"/>
    <n v="79.371428571428567"/>
    <n v="35"/>
    <s v="US"/>
    <s v="USD"/>
    <d v="2018-04-21T05:00:00"/>
    <n v="1524286800"/>
    <d v="2018-04-28T05:00:00"/>
    <n v="1524891600"/>
    <b v="1"/>
    <b v="0"/>
    <s v="food/food trucks"/>
    <x v="0"/>
    <s v="food trucks"/>
    <x v="9"/>
    <x v="9"/>
    <s v="Apr"/>
    <s v="2018"/>
  </r>
  <r>
    <n v="859"/>
    <s v="Martinez Ltd"/>
    <s v="Multi-layered upward-trending groupware"/>
    <n v="7300"/>
    <n v="2594"/>
    <x v="0"/>
    <n v="35.534246575342465"/>
    <n v="41.174603174603178"/>
    <n v="63"/>
    <s v="US"/>
    <s v="USD"/>
    <d v="2013-03-01T06:00:00"/>
    <n v="1362117600"/>
    <d v="2013-03-19T05:00:00"/>
    <n v="1363669200"/>
    <b v="0"/>
    <b v="1"/>
    <s v="theater/plays"/>
    <x v="3"/>
    <s v="plays"/>
    <x v="6"/>
    <x v="2"/>
    <s v="Mar"/>
    <s v="2013"/>
  </r>
  <r>
    <n v="860"/>
    <s v="Lee PLC"/>
    <s v="Re-contextualized leadingedge firmware"/>
    <n v="2000"/>
    <n v="5033"/>
    <x v="1"/>
    <n v="251.65"/>
    <n v="77.430769230769229"/>
    <n v="65"/>
    <s v="US"/>
    <s v="USD"/>
    <d v="2019-02-19T06:00:00"/>
    <n v="1550556000"/>
    <d v="2019-03-01T06:00:00"/>
    <n v="1551420000"/>
    <b v="0"/>
    <b v="1"/>
    <s v="technology/wearables"/>
    <x v="2"/>
    <s v="wearables"/>
    <x v="10"/>
    <x v="3"/>
    <s v="Mar"/>
    <s v="2019"/>
  </r>
  <r>
    <n v="861"/>
    <s v="Young, Ramsey and Powell"/>
    <s v="Devolved disintermediate analyzer"/>
    <n v="8800"/>
    <n v="9317"/>
    <x v="1"/>
    <n v="105.87500000000001"/>
    <n v="57.159509202453989"/>
    <n v="163"/>
    <s v="US"/>
    <s v="USD"/>
    <d v="2010-03-21T05:00:00"/>
    <n v="1269147600"/>
    <d v="2010-03-29T05:00:00"/>
    <n v="1269838800"/>
    <b v="0"/>
    <b v="0"/>
    <s v="theater/plays"/>
    <x v="3"/>
    <s v="plays"/>
    <x v="6"/>
    <x v="6"/>
    <s v="Mar"/>
    <s v="2010"/>
  </r>
  <r>
    <n v="862"/>
    <s v="Lewis and Sons"/>
    <s v="Profound disintermediate open system"/>
    <n v="3500"/>
    <n v="6560"/>
    <x v="1"/>
    <n v="187.42857142857144"/>
    <n v="77.17647058823529"/>
    <n v="85"/>
    <s v="US"/>
    <s v="USD"/>
    <d v="2011-08-01T05:00:00"/>
    <n v="1312174800"/>
    <d v="2011-08-05T05:00:00"/>
    <n v="1312520400"/>
    <b v="0"/>
    <b v="0"/>
    <s v="theater/plays"/>
    <x v="3"/>
    <s v="plays"/>
    <x v="1"/>
    <x v="8"/>
    <s v="Aug"/>
    <s v="2011"/>
  </r>
  <r>
    <n v="863"/>
    <s v="Davis-Johnson"/>
    <s v="Automated reciprocal protocol"/>
    <n v="1400"/>
    <n v="5415"/>
    <x v="1"/>
    <n v="386.78571428571428"/>
    <n v="24.953917050691246"/>
    <n v="217"/>
    <s v="US"/>
    <s v="USD"/>
    <d v="2015-06-17T05:00:00"/>
    <n v="1434517200"/>
    <d v="2015-07-10T05:00:00"/>
    <n v="1436504400"/>
    <b v="0"/>
    <b v="1"/>
    <s v="film &amp; video/television"/>
    <x v="4"/>
    <s v="television"/>
    <x v="5"/>
    <x v="0"/>
    <s v="Jul"/>
    <s v="2015"/>
  </r>
  <r>
    <n v="864"/>
    <s v="Stevenson-Thompson"/>
    <s v="Automated static workforce"/>
    <n v="4200"/>
    <n v="14577"/>
    <x v="1"/>
    <n v="347.07142857142856"/>
    <n v="97.18"/>
    <n v="150"/>
    <s v="US"/>
    <s v="USD"/>
    <d v="2016-08-19T05:00:00"/>
    <n v="1471582800"/>
    <d v="2016-08-24T05:00:00"/>
    <n v="1472014800"/>
    <b v="0"/>
    <b v="0"/>
    <s v="film &amp; video/shorts"/>
    <x v="4"/>
    <s v="shorts"/>
    <x v="1"/>
    <x v="7"/>
    <s v="Aug"/>
    <s v="2016"/>
  </r>
  <r>
    <n v="865"/>
    <s v="Ellis, Smith and Armstrong"/>
    <s v="Horizontal attitude-oriented help-desk"/>
    <n v="81000"/>
    <n v="150515"/>
    <x v="1"/>
    <n v="185.82098765432099"/>
    <n v="46.000916870415651"/>
    <n v="3272"/>
    <s v="US"/>
    <s v="USD"/>
    <d v="2014-09-15T05:00:00"/>
    <n v="1410757200"/>
    <d v="2014-09-24T05:00:00"/>
    <n v="1411534800"/>
    <b v="0"/>
    <b v="0"/>
    <s v="theater/plays"/>
    <x v="3"/>
    <s v="plays"/>
    <x v="3"/>
    <x v="1"/>
    <s v="Sep"/>
    <s v="2014"/>
  </r>
  <r>
    <n v="866"/>
    <s v="Jackson-Brown"/>
    <s v="Versatile 5thgeneration matrices"/>
    <n v="182800"/>
    <n v="79045"/>
    <x v="3"/>
    <n v="43.241247264770237"/>
    <n v="88.023385300668153"/>
    <n v="898"/>
    <s v="US"/>
    <s v="USD"/>
    <d v="2011-05-08T05:00:00"/>
    <n v="1304830800"/>
    <d v="2011-05-09T05:00:00"/>
    <n v="1304917200"/>
    <b v="0"/>
    <b v="0"/>
    <s v="photography/photography books"/>
    <x v="7"/>
    <s v="photography books"/>
    <x v="11"/>
    <x v="8"/>
    <s v="May"/>
    <s v="2011"/>
  </r>
  <r>
    <n v="867"/>
    <s v="Kane, Pruitt and Rivera"/>
    <s v="Cross-platform next generation service-desk"/>
    <n v="4800"/>
    <n v="7797"/>
    <x v="1"/>
    <n v="162.4375"/>
    <n v="25.99"/>
    <n v="300"/>
    <s v="US"/>
    <s v="USD"/>
    <d v="2018-10-09T05:00:00"/>
    <n v="1539061200"/>
    <d v="2018-10-15T05:00:00"/>
    <n v="1539579600"/>
    <b v="0"/>
    <b v="0"/>
    <s v="food/food trucks"/>
    <x v="0"/>
    <s v="food trucks"/>
    <x v="4"/>
    <x v="9"/>
    <s v="Oct"/>
    <s v="2018"/>
  </r>
  <r>
    <n v="868"/>
    <s v="Wood, Buckley and Meza"/>
    <s v="Front-line web-enabled installation"/>
    <n v="7000"/>
    <n v="12939"/>
    <x v="1"/>
    <n v="184.84285714285716"/>
    <n v="102.69047619047619"/>
    <n v="126"/>
    <s v="US"/>
    <s v="USD"/>
    <d v="2013-10-12T05:00:00"/>
    <n v="1381554000"/>
    <d v="2013-10-23T05:00:00"/>
    <n v="1382504400"/>
    <b v="0"/>
    <b v="0"/>
    <s v="theater/plays"/>
    <x v="3"/>
    <s v="plays"/>
    <x v="4"/>
    <x v="2"/>
    <s v="Oct"/>
    <s v="2013"/>
  </r>
  <r>
    <n v="869"/>
    <s v="Brown-Williams"/>
    <s v="Multi-channeled responsive product"/>
    <n v="161900"/>
    <n v="38376"/>
    <x v="0"/>
    <n v="23.703520691785052"/>
    <n v="72.958174904942965"/>
    <n v="526"/>
    <s v="US"/>
    <s v="USD"/>
    <d v="2010-06-21T05:00:00"/>
    <n v="1277096400"/>
    <d v="2010-07-05T05:00:00"/>
    <n v="1278306000"/>
    <b v="0"/>
    <b v="0"/>
    <s v="film &amp; video/drama"/>
    <x v="4"/>
    <s v="drama"/>
    <x v="5"/>
    <x v="6"/>
    <s v="Jul"/>
    <s v="2010"/>
  </r>
  <r>
    <n v="870"/>
    <s v="Hansen-Austin"/>
    <s v="Adaptive demand-driven encryption"/>
    <n v="7700"/>
    <n v="6920"/>
    <x v="0"/>
    <n v="89.870129870129873"/>
    <n v="57.190082644628099"/>
    <n v="121"/>
    <s v="US"/>
    <s v="USD"/>
    <d v="2015-08-24T05:00:00"/>
    <n v="1440392400"/>
    <d v="2015-09-18T05:00:00"/>
    <n v="1442552400"/>
    <b v="0"/>
    <b v="0"/>
    <s v="theater/plays"/>
    <x v="3"/>
    <s v="plays"/>
    <x v="1"/>
    <x v="0"/>
    <s v="Sep"/>
    <s v="2015"/>
  </r>
  <r>
    <n v="871"/>
    <s v="Santana-George"/>
    <s v="Re-engineered client-driven knowledge user"/>
    <n v="71500"/>
    <n v="194912"/>
    <x v="1"/>
    <n v="272.6041958041958"/>
    <n v="84.013793103448279"/>
    <n v="2320"/>
    <s v="US"/>
    <s v="USD"/>
    <d v="2017-11-01T05:00:00"/>
    <n v="1509512400"/>
    <d v="2017-11-19T06:00:00"/>
    <n v="1511071200"/>
    <b v="0"/>
    <b v="1"/>
    <s v="theater/plays"/>
    <x v="3"/>
    <s v="plays"/>
    <x v="0"/>
    <x v="5"/>
    <s v="Nov"/>
    <s v="2017"/>
  </r>
  <r>
    <n v="872"/>
    <s v="Davis LLC"/>
    <s v="Compatible logistical paradigm"/>
    <n v="4700"/>
    <n v="7992"/>
    <x v="1"/>
    <n v="170.04255319148936"/>
    <n v="98.666666666666671"/>
    <n v="81"/>
    <s v="AU"/>
    <s v="AUD"/>
    <d v="2018-09-03T05:00:00"/>
    <n v="1535950800"/>
    <d v="2018-09-08T05:00:00"/>
    <n v="1536382800"/>
    <b v="0"/>
    <b v="0"/>
    <s v="film &amp; video/science fiction"/>
    <x v="4"/>
    <s v="science fiction"/>
    <x v="3"/>
    <x v="9"/>
    <s v="Sep"/>
    <s v="2018"/>
  </r>
  <r>
    <n v="873"/>
    <s v="Vazquez, Ochoa and Clark"/>
    <s v="Intuitive value-added installation"/>
    <n v="42100"/>
    <n v="79268"/>
    <x v="1"/>
    <n v="188.28503562945369"/>
    <n v="42.007419183889773"/>
    <n v="1887"/>
    <s v="US"/>
    <s v="USD"/>
    <d v="2014-01-08T06:00:00"/>
    <n v="1389160800"/>
    <d v="2014-01-13T06:00:00"/>
    <n v="1389592800"/>
    <b v="0"/>
    <b v="0"/>
    <s v="photography/photography books"/>
    <x v="7"/>
    <s v="photography books"/>
    <x v="2"/>
    <x v="1"/>
    <s v="Jan"/>
    <s v="2014"/>
  </r>
  <r>
    <n v="874"/>
    <s v="Chung-Nguyen"/>
    <s v="Managed discrete parallelism"/>
    <n v="40200"/>
    <n v="139468"/>
    <x v="1"/>
    <n v="346.93532338308455"/>
    <n v="32.002753556677376"/>
    <n v="4358"/>
    <s v="US"/>
    <s v="USD"/>
    <d v="2010-04-23T05:00:00"/>
    <n v="1271998800"/>
    <d v="2010-05-31T05:00:00"/>
    <n v="1275282000"/>
    <b v="0"/>
    <b v="1"/>
    <s v="photography/photography books"/>
    <x v="7"/>
    <s v="photography books"/>
    <x v="9"/>
    <x v="6"/>
    <s v="May"/>
    <s v="2010"/>
  </r>
  <r>
    <n v="875"/>
    <s v="Mueller-Harmon"/>
    <s v="Implemented tangible approach"/>
    <n v="7900"/>
    <n v="5465"/>
    <x v="0"/>
    <n v="69.177215189873422"/>
    <n v="81.567164179104481"/>
    <n v="67"/>
    <s v="US"/>
    <s v="USD"/>
    <d v="2011-01-13T06:00:00"/>
    <n v="1294898400"/>
    <d v="2011-01-14T06:00:00"/>
    <n v="1294984800"/>
    <b v="0"/>
    <b v="0"/>
    <s v="music/rock"/>
    <x v="1"/>
    <s v="rock"/>
    <x v="2"/>
    <x v="8"/>
    <s v="Jan"/>
    <s v="2011"/>
  </r>
  <r>
    <n v="876"/>
    <s v="Dixon, Perez and Banks"/>
    <s v="Re-engineered encompassing definition"/>
    <n v="8300"/>
    <n v="2111"/>
    <x v="0"/>
    <n v="25.433734939759034"/>
    <n v="37.035087719298247"/>
    <n v="57"/>
    <s v="CA"/>
    <s v="CAD"/>
    <d v="2019-06-08T05:00:00"/>
    <n v="1559970000"/>
    <d v="2019-07-02T05:00:00"/>
    <n v="1562043600"/>
    <b v="0"/>
    <b v="0"/>
    <s v="photography/photography books"/>
    <x v="7"/>
    <s v="photography books"/>
    <x v="5"/>
    <x v="3"/>
    <s v="Jul"/>
    <s v="2019"/>
  </r>
  <r>
    <n v="877"/>
    <s v="Estrada Group"/>
    <s v="Multi-lateral uniform collaboration"/>
    <n v="163600"/>
    <n v="126628"/>
    <x v="0"/>
    <n v="77.400977995110026"/>
    <n v="103.033360455655"/>
    <n v="1229"/>
    <s v="US"/>
    <s v="USD"/>
    <d v="2016-07-26T05:00:00"/>
    <n v="1469509200"/>
    <d v="2016-07-27T05:00:00"/>
    <n v="1469595600"/>
    <b v="0"/>
    <b v="0"/>
    <s v="food/food trucks"/>
    <x v="0"/>
    <s v="food trucks"/>
    <x v="8"/>
    <x v="7"/>
    <s v="Jul"/>
    <s v="2016"/>
  </r>
  <r>
    <n v="878"/>
    <s v="Lutz Group"/>
    <s v="Enterprise-wide foreground paradigm"/>
    <n v="2700"/>
    <n v="1012"/>
    <x v="0"/>
    <n v="37.481481481481481"/>
    <n v="84.333333333333329"/>
    <n v="12"/>
    <s v="IT"/>
    <s v="EUR"/>
    <d v="2020-01-15T06:00:00"/>
    <n v="1579068000"/>
    <d v="2020-02-08T06:00:00"/>
    <n v="1581141600"/>
    <b v="0"/>
    <b v="0"/>
    <s v="music/metal"/>
    <x v="1"/>
    <s v="metal"/>
    <x v="2"/>
    <x v="10"/>
    <s v="Feb"/>
    <s v="2020"/>
  </r>
  <r>
    <n v="879"/>
    <s v="Ortiz Inc"/>
    <s v="Stand-alone incremental parallelism"/>
    <n v="1000"/>
    <n v="5438"/>
    <x v="1"/>
    <n v="543.79999999999995"/>
    <n v="102.60377358490567"/>
    <n v="53"/>
    <s v="US"/>
    <s v="USD"/>
    <d v="2017-02-22T06:00:00"/>
    <n v="1487743200"/>
    <d v="2017-03-03T06:00:00"/>
    <n v="1488520800"/>
    <b v="0"/>
    <b v="0"/>
    <s v="publishing/nonfiction"/>
    <x v="5"/>
    <s v="nonfiction"/>
    <x v="10"/>
    <x v="5"/>
    <s v="Mar"/>
    <s v="2017"/>
  </r>
  <r>
    <n v="880"/>
    <s v="Craig, Ellis and Miller"/>
    <s v="Persevering 5thgeneration throughput"/>
    <n v="84500"/>
    <n v="193101"/>
    <x v="1"/>
    <n v="228.52189349112427"/>
    <n v="79.992129246064621"/>
    <n v="2414"/>
    <s v="US"/>
    <s v="USD"/>
    <d v="2019-07-21T05:00:00"/>
    <n v="1563685200"/>
    <d v="2019-07-23T05:00:00"/>
    <n v="1563858000"/>
    <b v="0"/>
    <b v="0"/>
    <s v="music/electric music"/>
    <x v="1"/>
    <s v="electric music"/>
    <x v="8"/>
    <x v="3"/>
    <s v="Jul"/>
    <s v="2019"/>
  </r>
  <r>
    <n v="881"/>
    <s v="Charles Inc"/>
    <s v="Implemented object-oriented synergy"/>
    <n v="81300"/>
    <n v="31665"/>
    <x v="0"/>
    <n v="38.948339483394832"/>
    <n v="70.055309734513273"/>
    <n v="452"/>
    <s v="US"/>
    <s v="USD"/>
    <d v="2015-07-09T05:00:00"/>
    <n v="1436418000"/>
    <d v="2015-08-07T05:00:00"/>
    <n v="1438923600"/>
    <b v="0"/>
    <b v="1"/>
    <s v="theater/plays"/>
    <x v="3"/>
    <s v="plays"/>
    <x v="8"/>
    <x v="0"/>
    <s v="Aug"/>
    <s v="2015"/>
  </r>
  <r>
    <n v="882"/>
    <s v="White-Rosario"/>
    <s v="Balanced demand-driven definition"/>
    <n v="800"/>
    <n v="2960"/>
    <x v="1"/>
    <n v="370"/>
    <n v="37"/>
    <n v="80"/>
    <s v="US"/>
    <s v="USD"/>
    <d v="2015-01-21T06:00:00"/>
    <n v="1421820000"/>
    <d v="2015-01-25T06:00:00"/>
    <n v="1422165600"/>
    <b v="0"/>
    <b v="0"/>
    <s v="theater/plays"/>
    <x v="3"/>
    <s v="plays"/>
    <x v="2"/>
    <x v="0"/>
    <s v="Jan"/>
    <s v="2015"/>
  </r>
  <r>
    <n v="883"/>
    <s v="Simmons-Villarreal"/>
    <s v="Customer-focused mobile Graphic Interface"/>
    <n v="3400"/>
    <n v="8089"/>
    <x v="1"/>
    <n v="237.91176470588232"/>
    <n v="41.911917098445599"/>
    <n v="193"/>
    <s v="US"/>
    <s v="USD"/>
    <d v="2010-05-25T05:00:00"/>
    <n v="1274763600"/>
    <d v="2010-06-30T05:00:00"/>
    <n v="1277874000"/>
    <b v="0"/>
    <b v="0"/>
    <s v="film &amp; video/shorts"/>
    <x v="4"/>
    <s v="shorts"/>
    <x v="11"/>
    <x v="6"/>
    <s v="Jun"/>
    <s v="2010"/>
  </r>
  <r>
    <n v="884"/>
    <s v="Strickland Group"/>
    <s v="Horizontal secondary interface"/>
    <n v="170800"/>
    <n v="109374"/>
    <x v="0"/>
    <n v="64.036299765807954"/>
    <n v="57.992576882290564"/>
    <n v="1886"/>
    <s v="US"/>
    <s v="USD"/>
    <d v="2014-05-04T05:00:00"/>
    <n v="1399179600"/>
    <d v="2014-05-06T05:00:00"/>
    <n v="1399352400"/>
    <b v="0"/>
    <b v="1"/>
    <s v="theater/plays"/>
    <x v="3"/>
    <s v="plays"/>
    <x v="11"/>
    <x v="1"/>
    <s v="May"/>
    <s v="2014"/>
  </r>
  <r>
    <n v="885"/>
    <s v="Lynch Ltd"/>
    <s v="Virtual analyzing collaboration"/>
    <n v="1800"/>
    <n v="2129"/>
    <x v="1"/>
    <n v="118.27777777777777"/>
    <n v="40.942307692307693"/>
    <n v="52"/>
    <s v="US"/>
    <s v="USD"/>
    <d v="2010-06-06T05:00:00"/>
    <n v="1275800400"/>
    <d v="2010-07-14T05:00:00"/>
    <n v="1279083600"/>
    <b v="0"/>
    <b v="0"/>
    <s v="theater/plays"/>
    <x v="3"/>
    <s v="plays"/>
    <x v="5"/>
    <x v="6"/>
    <s v="Jul"/>
    <s v="2010"/>
  </r>
  <r>
    <n v="886"/>
    <s v="Sanders LLC"/>
    <s v="Multi-tiered explicit focus group"/>
    <n v="150600"/>
    <n v="127745"/>
    <x v="0"/>
    <n v="84.824037184594957"/>
    <n v="69.9972602739726"/>
    <n v="1825"/>
    <s v="US"/>
    <s v="USD"/>
    <d v="2010-08-26T05:00:00"/>
    <n v="1282798800"/>
    <d v="2010-09-13T05:00:00"/>
    <n v="1284354000"/>
    <b v="0"/>
    <b v="0"/>
    <s v="music/indie rock"/>
    <x v="1"/>
    <s v="indie rock"/>
    <x v="1"/>
    <x v="6"/>
    <s v="Sep"/>
    <s v="2010"/>
  </r>
  <r>
    <n v="887"/>
    <s v="Cooper LLC"/>
    <s v="Multi-layered systematic knowledgebase"/>
    <n v="7800"/>
    <n v="2289"/>
    <x v="0"/>
    <n v="29.346153846153843"/>
    <n v="73.838709677419359"/>
    <n v="31"/>
    <s v="US"/>
    <s v="USD"/>
    <d v="2015-07-17T05:00:00"/>
    <n v="1437109200"/>
    <d v="2015-09-02T05:00:00"/>
    <n v="1441170000"/>
    <b v="0"/>
    <b v="1"/>
    <s v="theater/plays"/>
    <x v="3"/>
    <s v="plays"/>
    <x v="8"/>
    <x v="0"/>
    <s v="Sep"/>
    <s v="2015"/>
  </r>
  <r>
    <n v="888"/>
    <s v="Palmer Ltd"/>
    <s v="Reverse-engineered uniform knowledge user"/>
    <n v="5800"/>
    <n v="12174"/>
    <x v="1"/>
    <n v="209.89655172413794"/>
    <n v="41.979310344827589"/>
    <n v="290"/>
    <s v="US"/>
    <s v="USD"/>
    <d v="2017-04-11T05:00:00"/>
    <n v="1491886800"/>
    <d v="2017-04-30T05:00:00"/>
    <n v="1493528400"/>
    <b v="0"/>
    <b v="0"/>
    <s v="theater/plays"/>
    <x v="3"/>
    <s v="plays"/>
    <x v="9"/>
    <x v="5"/>
    <s v="Apr"/>
    <s v="2017"/>
  </r>
  <r>
    <n v="889"/>
    <s v="Santos Group"/>
    <s v="Secured dynamic capacity"/>
    <n v="5600"/>
    <n v="9508"/>
    <x v="1"/>
    <n v="169.78571428571431"/>
    <n v="77.93442622950819"/>
    <n v="122"/>
    <s v="US"/>
    <s v="USD"/>
    <d v="2014-03-12T05:00:00"/>
    <n v="1394600400"/>
    <d v="2014-03-19T05:00:00"/>
    <n v="1395205200"/>
    <b v="0"/>
    <b v="1"/>
    <s v="music/electric music"/>
    <x v="1"/>
    <s v="electric music"/>
    <x v="6"/>
    <x v="1"/>
    <s v="Mar"/>
    <s v="2014"/>
  </r>
  <r>
    <n v="890"/>
    <s v="Christian, Kim and Jimenez"/>
    <s v="Devolved foreground throughput"/>
    <n v="134400"/>
    <n v="155849"/>
    <x v="1"/>
    <n v="115.95907738095239"/>
    <n v="106.01972789115646"/>
    <n v="1470"/>
    <s v="US"/>
    <s v="USD"/>
    <d v="2019-06-24T05:00:00"/>
    <n v="1561352400"/>
    <d v="2019-06-25T05:00:00"/>
    <n v="1561438800"/>
    <b v="0"/>
    <b v="0"/>
    <s v="music/indie rock"/>
    <x v="1"/>
    <s v="indie rock"/>
    <x v="5"/>
    <x v="3"/>
    <s v="Jun"/>
    <s v="2019"/>
  </r>
  <r>
    <n v="891"/>
    <s v="Williams, Price and Hurley"/>
    <s v="Synchronized demand-driven infrastructure"/>
    <n v="3000"/>
    <n v="7758"/>
    <x v="1"/>
    <n v="258.59999999999997"/>
    <n v="47.018181818181816"/>
    <n v="165"/>
    <s v="CA"/>
    <s v="CAD"/>
    <d v="2011-12-03T06:00:00"/>
    <n v="1322892000"/>
    <d v="2012-01-16T06:00:00"/>
    <n v="1326693600"/>
    <b v="0"/>
    <b v="0"/>
    <s v="film &amp; video/documentary"/>
    <x v="4"/>
    <s v="documentary"/>
    <x v="7"/>
    <x v="8"/>
    <s v="Jan"/>
    <s v="2012"/>
  </r>
  <r>
    <n v="892"/>
    <s v="Anderson, Parks and Estrada"/>
    <s v="Realigned discrete structure"/>
    <n v="6000"/>
    <n v="13835"/>
    <x v="1"/>
    <n v="230.58333333333331"/>
    <n v="76.016483516483518"/>
    <n v="182"/>
    <s v="US"/>
    <s v="USD"/>
    <d v="2010-05-21T05:00:00"/>
    <n v="1274418000"/>
    <d v="2010-07-01T05:00:00"/>
    <n v="1277960400"/>
    <b v="0"/>
    <b v="0"/>
    <s v="publishing/translations"/>
    <x v="5"/>
    <s v="translations"/>
    <x v="11"/>
    <x v="6"/>
    <s v="Jul"/>
    <s v="2010"/>
  </r>
  <r>
    <n v="893"/>
    <s v="Collins-Martinez"/>
    <s v="Progressive grid-enabled website"/>
    <n v="8400"/>
    <n v="10770"/>
    <x v="1"/>
    <n v="128.21428571428572"/>
    <n v="54.120603015075375"/>
    <n v="199"/>
    <s v="IT"/>
    <s v="EUR"/>
    <d v="2015-06-15T05:00:00"/>
    <n v="1434344400"/>
    <d v="2015-06-19T05:00:00"/>
    <n v="1434690000"/>
    <b v="0"/>
    <b v="1"/>
    <s v="film &amp; video/documentary"/>
    <x v="4"/>
    <s v="documentary"/>
    <x v="5"/>
    <x v="0"/>
    <s v="Jun"/>
    <s v="2015"/>
  </r>
  <r>
    <n v="894"/>
    <s v="Barrett Inc"/>
    <s v="Organic cohesive neural-net"/>
    <n v="1700"/>
    <n v="3208"/>
    <x v="1"/>
    <n v="188.70588235294116"/>
    <n v="57.285714285714285"/>
    <n v="56"/>
    <s v="GB"/>
    <s v="GBP"/>
    <d v="2013-07-11T05:00:00"/>
    <n v="1373518800"/>
    <d v="2013-08-10T05:00:00"/>
    <n v="1376110800"/>
    <b v="0"/>
    <b v="1"/>
    <s v="film &amp; video/television"/>
    <x v="4"/>
    <s v="television"/>
    <x v="8"/>
    <x v="2"/>
    <s v="Aug"/>
    <s v="2013"/>
  </r>
  <r>
    <n v="895"/>
    <s v="Adams-Rollins"/>
    <s v="Integrated demand-driven info-mediaries"/>
    <n v="159800"/>
    <n v="11108"/>
    <x v="0"/>
    <n v="6.9511889862327907"/>
    <n v="103.81308411214954"/>
    <n v="107"/>
    <s v="US"/>
    <s v="USD"/>
    <d v="2018-02-03T06:00:00"/>
    <n v="1517637600"/>
    <d v="2018-02-12T06:00:00"/>
    <n v="1518415200"/>
    <b v="0"/>
    <b v="0"/>
    <s v="theater/plays"/>
    <x v="3"/>
    <s v="plays"/>
    <x v="10"/>
    <x v="9"/>
    <s v="Feb"/>
    <s v="2018"/>
  </r>
  <r>
    <n v="896"/>
    <s v="Wright-Bryant"/>
    <s v="Reverse-engineered client-server extranet"/>
    <n v="19800"/>
    <n v="153338"/>
    <x v="1"/>
    <n v="774.43434343434342"/>
    <n v="105.02602739726028"/>
    <n v="1460"/>
    <s v="AU"/>
    <s v="AUD"/>
    <d v="2011-07-14T05:00:00"/>
    <n v="1310619600"/>
    <d v="2011-07-17T05:00:00"/>
    <n v="1310878800"/>
    <b v="0"/>
    <b v="1"/>
    <s v="food/food trucks"/>
    <x v="0"/>
    <s v="food trucks"/>
    <x v="8"/>
    <x v="8"/>
    <s v="Jul"/>
    <s v="2011"/>
  </r>
  <r>
    <n v="897"/>
    <s v="Berry-Cannon"/>
    <s v="Organized discrete encoding"/>
    <n v="8800"/>
    <n v="2437"/>
    <x v="0"/>
    <n v="27.693181818181817"/>
    <n v="90.259259259259252"/>
    <n v="27"/>
    <s v="US"/>
    <s v="USD"/>
    <d v="2019-04-28T05:00:00"/>
    <n v="1556427600"/>
    <d v="2019-04-30T05:00:00"/>
    <n v="1556600400"/>
    <b v="0"/>
    <b v="0"/>
    <s v="theater/plays"/>
    <x v="3"/>
    <s v="plays"/>
    <x v="9"/>
    <x v="3"/>
    <s v="Apr"/>
    <s v="2019"/>
  </r>
  <r>
    <n v="898"/>
    <s v="Davis-Gonzalez"/>
    <s v="Balanced regional flexibility"/>
    <n v="179100"/>
    <n v="93991"/>
    <x v="0"/>
    <n v="52.479620323841424"/>
    <n v="76.978705978705975"/>
    <n v="1221"/>
    <s v="US"/>
    <s v="USD"/>
    <d v="2019-12-16T06:00:00"/>
    <n v="1576476000"/>
    <d v="2019-12-22T06:00:00"/>
    <n v="1576994400"/>
    <b v="0"/>
    <b v="0"/>
    <s v="film &amp; video/documentary"/>
    <x v="4"/>
    <s v="documentary"/>
    <x v="7"/>
    <x v="3"/>
    <s v="Dec"/>
    <s v="2019"/>
  </r>
  <r>
    <n v="899"/>
    <s v="Best-Young"/>
    <s v="Implemented multimedia time-frame"/>
    <n v="3100"/>
    <n v="12620"/>
    <x v="1"/>
    <n v="407.09677419354841"/>
    <n v="102.60162601626017"/>
    <n v="123"/>
    <s v="CH"/>
    <s v="CHF"/>
    <d v="2013-10-07T05:00:00"/>
    <n v="1381122000"/>
    <d v="2013-10-25T05:00:00"/>
    <n v="1382677200"/>
    <b v="0"/>
    <b v="0"/>
    <s v="music/jazz"/>
    <x v="1"/>
    <s v="jazz"/>
    <x v="4"/>
    <x v="2"/>
    <s v="Oct"/>
    <s v="2013"/>
  </r>
  <r>
    <n v="900"/>
    <s v="Powers, Smith and Deleon"/>
    <s v="Enhanced uniform service-desk"/>
    <n v="100"/>
    <n v="2"/>
    <x v="0"/>
    <n v="2"/>
    <n v="2"/>
    <n v="1"/>
    <s v="US"/>
    <s v="USD"/>
    <d v="2014-09-19T05:00:00"/>
    <n v="1411102800"/>
    <d v="2014-09-20T05:00:00"/>
    <n v="1411189200"/>
    <b v="0"/>
    <b v="1"/>
    <s v="technology/web"/>
    <x v="2"/>
    <s v="web"/>
    <x v="3"/>
    <x v="1"/>
    <s v="Sep"/>
    <s v="2014"/>
  </r>
  <r>
    <n v="901"/>
    <s v="Hogan Group"/>
    <s v="Versatile bottom-line definition"/>
    <n v="5600"/>
    <n v="8746"/>
    <x v="1"/>
    <n v="156.17857142857144"/>
    <n v="55.0062893081761"/>
    <n v="159"/>
    <s v="US"/>
    <s v="USD"/>
    <d v="2018-07-17T05:00:00"/>
    <n v="1531803600"/>
    <d v="2018-08-19T05:00:00"/>
    <n v="1534654800"/>
    <b v="0"/>
    <b v="1"/>
    <s v="music/rock"/>
    <x v="1"/>
    <s v="rock"/>
    <x v="8"/>
    <x v="9"/>
    <s v="Aug"/>
    <s v="2018"/>
  </r>
  <r>
    <n v="902"/>
    <s v="Wang, Silva and Byrd"/>
    <s v="Integrated bifurcated software"/>
    <n v="1400"/>
    <n v="3534"/>
    <x v="1"/>
    <n v="252.42857142857144"/>
    <n v="32.127272727272725"/>
    <n v="110"/>
    <s v="US"/>
    <s v="USD"/>
    <d v="2016-01-30T06:00:00"/>
    <n v="1454133600"/>
    <d v="2016-03-12T06:00:00"/>
    <n v="1457762400"/>
    <b v="0"/>
    <b v="0"/>
    <s v="technology/web"/>
    <x v="2"/>
    <s v="web"/>
    <x v="2"/>
    <x v="7"/>
    <s v="Mar"/>
    <s v="2016"/>
  </r>
  <r>
    <n v="903"/>
    <s v="Parker-Morris"/>
    <s v="Assimilated next generation instruction set"/>
    <n v="41000"/>
    <n v="709"/>
    <x v="2"/>
    <n v="1.729268292682927"/>
    <n v="50.642857142857146"/>
    <n v="14"/>
    <s v="US"/>
    <s v="USD"/>
    <d v="2012-05-05T05:00:00"/>
    <n v="1336194000"/>
    <d v="2012-05-20T05:00:00"/>
    <n v="1337490000"/>
    <b v="0"/>
    <b v="1"/>
    <s v="publishing/nonfiction"/>
    <x v="5"/>
    <s v="nonfiction"/>
    <x v="11"/>
    <x v="4"/>
    <s v="May"/>
    <s v="2012"/>
  </r>
  <r>
    <n v="904"/>
    <s v="Rodriguez, Johnson and Jackson"/>
    <s v="Digitized foreground array"/>
    <n v="6500"/>
    <n v="795"/>
    <x v="0"/>
    <n v="12.230769230769232"/>
    <n v="49.6875"/>
    <n v="16"/>
    <s v="US"/>
    <s v="USD"/>
    <d v="2012-10-04T05:00:00"/>
    <n v="1349326800"/>
    <d v="2012-10-08T05:00:00"/>
    <n v="1349672400"/>
    <b v="0"/>
    <b v="0"/>
    <s v="publishing/radio &amp; podcasts"/>
    <x v="5"/>
    <s v="radio &amp; podcasts"/>
    <x v="4"/>
    <x v="4"/>
    <s v="Oct"/>
    <s v="2012"/>
  </r>
  <r>
    <n v="905"/>
    <s v="Haynes PLC"/>
    <s v="Re-engineered clear-thinking project"/>
    <n v="7900"/>
    <n v="12955"/>
    <x v="1"/>
    <n v="163.98734177215189"/>
    <n v="54.894067796610166"/>
    <n v="236"/>
    <s v="US"/>
    <s v="USD"/>
    <d v="2013-09-19T05:00:00"/>
    <n v="1379566800"/>
    <d v="2013-09-22T05:00:00"/>
    <n v="1379826000"/>
    <b v="0"/>
    <b v="0"/>
    <s v="theater/plays"/>
    <x v="3"/>
    <s v="plays"/>
    <x v="3"/>
    <x v="2"/>
    <s v="Sep"/>
    <s v="2013"/>
  </r>
  <r>
    <n v="906"/>
    <s v="Hayes Group"/>
    <s v="Implemented even-keeled standardization"/>
    <n v="5500"/>
    <n v="8964"/>
    <x v="1"/>
    <n v="162.98181818181817"/>
    <n v="46.931937172774866"/>
    <n v="191"/>
    <s v="US"/>
    <s v="USD"/>
    <d v="2017-05-13T05:00:00"/>
    <n v="1494651600"/>
    <d v="2017-06-18T05:00:00"/>
    <n v="1497762000"/>
    <b v="1"/>
    <b v="1"/>
    <s v="film &amp; video/documentary"/>
    <x v="4"/>
    <s v="documentary"/>
    <x v="11"/>
    <x v="5"/>
    <s v="Jun"/>
    <s v="2017"/>
  </r>
  <r>
    <n v="907"/>
    <s v="White, Pena and Calhoun"/>
    <s v="Quality-focused asymmetric adapter"/>
    <n v="9100"/>
    <n v="1843"/>
    <x v="0"/>
    <n v="20.252747252747252"/>
    <n v="44.951219512195124"/>
    <n v="41"/>
    <s v="US"/>
    <s v="USD"/>
    <d v="2011-04-27T05:00:00"/>
    <n v="1303880400"/>
    <d v="2011-05-04T05:00:00"/>
    <n v="1304485200"/>
    <b v="0"/>
    <b v="0"/>
    <s v="theater/plays"/>
    <x v="3"/>
    <s v="plays"/>
    <x v="9"/>
    <x v="8"/>
    <s v="May"/>
    <s v="2011"/>
  </r>
  <r>
    <n v="908"/>
    <s v="Bryant-Pope"/>
    <s v="Networked intangible help-desk"/>
    <n v="38200"/>
    <n v="121950"/>
    <x v="1"/>
    <n v="319.24083769633506"/>
    <n v="30.99898322318251"/>
    <n v="3934"/>
    <s v="US"/>
    <s v="USD"/>
    <d v="2012-05-02T05:00:00"/>
    <n v="1335934800"/>
    <d v="2012-05-13T05:00:00"/>
    <n v="1336885200"/>
    <b v="0"/>
    <b v="0"/>
    <s v="games/video games"/>
    <x v="6"/>
    <s v="video games"/>
    <x v="11"/>
    <x v="4"/>
    <s v="May"/>
    <s v="2012"/>
  </r>
  <r>
    <n v="909"/>
    <s v="Gates, Li and Thompson"/>
    <s v="Synchronized attitude-oriented frame"/>
    <n v="1800"/>
    <n v="8621"/>
    <x v="1"/>
    <n v="478.94444444444446"/>
    <n v="107.7625"/>
    <n v="80"/>
    <s v="CA"/>
    <s v="CAD"/>
    <d v="2018-06-04T05:00:00"/>
    <n v="1528088400"/>
    <d v="2018-07-01T05:00:00"/>
    <n v="1530421200"/>
    <b v="0"/>
    <b v="1"/>
    <s v="theater/plays"/>
    <x v="3"/>
    <s v="plays"/>
    <x v="5"/>
    <x v="9"/>
    <s v="Jul"/>
    <s v="2018"/>
  </r>
  <r>
    <n v="910"/>
    <s v="King-Morris"/>
    <s v="Proactive incremental architecture"/>
    <n v="154500"/>
    <n v="30215"/>
    <x v="3"/>
    <n v="19.556634304207122"/>
    <n v="102.07770270270271"/>
    <n v="296"/>
    <s v="US"/>
    <s v="USD"/>
    <d v="2015-01-22T06:00:00"/>
    <n v="1421906400"/>
    <d v="2015-01-23T06:00:00"/>
    <n v="1421992800"/>
    <b v="0"/>
    <b v="0"/>
    <s v="theater/plays"/>
    <x v="3"/>
    <s v="plays"/>
    <x v="2"/>
    <x v="0"/>
    <s v="Jan"/>
    <s v="2015"/>
  </r>
  <r>
    <n v="911"/>
    <s v="Carter, Cole and Curtis"/>
    <s v="Cloned responsive standardization"/>
    <n v="5800"/>
    <n v="11539"/>
    <x v="1"/>
    <n v="198.94827586206895"/>
    <n v="24.976190476190474"/>
    <n v="462"/>
    <s v="US"/>
    <s v="USD"/>
    <d v="2019-09-09T05:00:00"/>
    <n v="1568005200"/>
    <d v="2019-09-11T05:00:00"/>
    <n v="1568178000"/>
    <b v="1"/>
    <b v="0"/>
    <s v="technology/web"/>
    <x v="2"/>
    <s v="web"/>
    <x v="3"/>
    <x v="3"/>
    <s v="Sep"/>
    <s v="2019"/>
  </r>
  <r>
    <n v="912"/>
    <s v="Sanchez-Parsons"/>
    <s v="Reduced bifurcated pricing structure"/>
    <n v="1800"/>
    <n v="14310"/>
    <x v="1"/>
    <n v="795"/>
    <n v="79.944134078212286"/>
    <n v="179"/>
    <s v="US"/>
    <s v="USD"/>
    <d v="2012-09-05T05:00:00"/>
    <n v="1346821200"/>
    <d v="2012-09-18T05:00:00"/>
    <n v="1347944400"/>
    <b v="1"/>
    <b v="0"/>
    <s v="film &amp; video/drama"/>
    <x v="4"/>
    <s v="drama"/>
    <x v="3"/>
    <x v="4"/>
    <s v="Sep"/>
    <s v="2012"/>
  </r>
  <r>
    <n v="913"/>
    <s v="Rivera-Pearson"/>
    <s v="Re-engineered asymmetric challenge"/>
    <n v="70200"/>
    <n v="35536"/>
    <x v="0"/>
    <n v="50.621082621082621"/>
    <n v="67.946462715105156"/>
    <n v="523"/>
    <s v="AU"/>
    <s v="AUD"/>
    <d v="2019-05-12T05:00:00"/>
    <n v="1557637200"/>
    <d v="2019-05-25T05:00:00"/>
    <n v="1558760400"/>
    <b v="0"/>
    <b v="0"/>
    <s v="film &amp; video/drama"/>
    <x v="4"/>
    <s v="drama"/>
    <x v="11"/>
    <x v="3"/>
    <s v="May"/>
    <s v="2019"/>
  </r>
  <r>
    <n v="914"/>
    <s v="Ramirez, Padilla and Barrera"/>
    <s v="Diverse client-driven conglomeration"/>
    <n v="6400"/>
    <n v="3676"/>
    <x v="0"/>
    <n v="57.4375"/>
    <n v="26.070921985815602"/>
    <n v="141"/>
    <s v="GB"/>
    <s v="GBP"/>
    <d v="2013-08-04T05:00:00"/>
    <n v="1375592400"/>
    <d v="2013-08-16T05:00:00"/>
    <n v="1376629200"/>
    <b v="0"/>
    <b v="0"/>
    <s v="theater/plays"/>
    <x v="3"/>
    <s v="plays"/>
    <x v="1"/>
    <x v="2"/>
    <s v="Aug"/>
    <s v="2013"/>
  </r>
  <r>
    <n v="915"/>
    <s v="Riggs Group"/>
    <s v="Configurable upward-trending solution"/>
    <n v="125900"/>
    <n v="195936"/>
    <x v="1"/>
    <n v="155.62827640984909"/>
    <n v="105.0032154340836"/>
    <n v="1866"/>
    <s v="GB"/>
    <s v="GBP"/>
    <d v="2017-08-29T05:00:00"/>
    <n v="1503982800"/>
    <d v="2017-09-07T05:00:00"/>
    <n v="1504760400"/>
    <b v="0"/>
    <b v="0"/>
    <s v="film &amp; video/television"/>
    <x v="4"/>
    <s v="television"/>
    <x v="1"/>
    <x v="5"/>
    <s v="Sep"/>
    <s v="2017"/>
  </r>
  <r>
    <n v="916"/>
    <s v="Clements Ltd"/>
    <s v="Persistent bandwidth-monitored framework"/>
    <n v="3700"/>
    <n v="1343"/>
    <x v="0"/>
    <n v="36.297297297297298"/>
    <n v="25.826923076923077"/>
    <n v="52"/>
    <s v="US"/>
    <s v="USD"/>
    <d v="2014-12-18T06:00:00"/>
    <n v="1418882400"/>
    <d v="2014-12-27T06:00:00"/>
    <n v="1419660000"/>
    <b v="0"/>
    <b v="0"/>
    <s v="photography/photography books"/>
    <x v="7"/>
    <s v="photography books"/>
    <x v="7"/>
    <x v="1"/>
    <s v="Dec"/>
    <s v="2014"/>
  </r>
  <r>
    <n v="917"/>
    <s v="Cooper Inc"/>
    <s v="Polarized discrete product"/>
    <n v="3600"/>
    <n v="2097"/>
    <x v="2"/>
    <n v="58.25"/>
    <n v="77.666666666666671"/>
    <n v="27"/>
    <s v="GB"/>
    <s v="GBP"/>
    <d v="2011-06-28T05:00:00"/>
    <n v="1309237200"/>
    <d v="2011-07-22T05:00:00"/>
    <n v="1311310800"/>
    <b v="0"/>
    <b v="1"/>
    <s v="film &amp; video/shorts"/>
    <x v="4"/>
    <s v="shorts"/>
    <x v="5"/>
    <x v="8"/>
    <s v="Jul"/>
    <s v="2011"/>
  </r>
  <r>
    <n v="918"/>
    <s v="Jones-Gonzalez"/>
    <s v="Seamless dynamic website"/>
    <n v="3800"/>
    <n v="9021"/>
    <x v="1"/>
    <n v="237.39473684210526"/>
    <n v="57.82692307692308"/>
    <n v="156"/>
    <s v="CH"/>
    <s v="CHF"/>
    <d v="2012-07-27T05:00:00"/>
    <n v="1343365200"/>
    <d v="2012-08-07T05:00:00"/>
    <n v="1344315600"/>
    <b v="0"/>
    <b v="0"/>
    <s v="publishing/radio &amp; podcasts"/>
    <x v="5"/>
    <s v="radio &amp; podcasts"/>
    <x v="8"/>
    <x v="4"/>
    <s v="Aug"/>
    <s v="2012"/>
  </r>
  <r>
    <n v="919"/>
    <s v="Fox Ltd"/>
    <s v="Extended multimedia firmware"/>
    <n v="35600"/>
    <n v="20915"/>
    <x v="0"/>
    <n v="58.75"/>
    <n v="92.955555555555549"/>
    <n v="225"/>
    <s v="AU"/>
    <s v="AUD"/>
    <d v="2017-10-14T05:00:00"/>
    <n v="1507957200"/>
    <d v="2017-11-15T06:00:00"/>
    <n v="1510725600"/>
    <b v="0"/>
    <b v="1"/>
    <s v="theater/plays"/>
    <x v="3"/>
    <s v="plays"/>
    <x v="4"/>
    <x v="5"/>
    <s v="Nov"/>
    <s v="2017"/>
  </r>
  <r>
    <n v="920"/>
    <s v="Green, Murphy and Webb"/>
    <s v="Versatile directional project"/>
    <n v="5300"/>
    <n v="9676"/>
    <x v="1"/>
    <n v="182.56603773584905"/>
    <n v="37.945098039215686"/>
    <n v="255"/>
    <s v="US"/>
    <s v="USD"/>
    <d v="2019-02-07T06:00:00"/>
    <n v="1549519200"/>
    <d v="2019-02-27T06:00:00"/>
    <n v="1551247200"/>
    <b v="1"/>
    <b v="0"/>
    <s v="film &amp; video/animation"/>
    <x v="4"/>
    <s v="animation"/>
    <x v="10"/>
    <x v="3"/>
    <s v="Feb"/>
    <s v="2019"/>
  </r>
  <r>
    <n v="921"/>
    <s v="Stevenson PLC"/>
    <s v="Profound directional knowledge user"/>
    <n v="160400"/>
    <n v="1210"/>
    <x v="0"/>
    <n v="0.75436408977556113"/>
    <n v="31.842105263157894"/>
    <n v="38"/>
    <s v="US"/>
    <s v="USD"/>
    <d v="2012-02-12T06:00:00"/>
    <n v="1329026400"/>
    <d v="2012-02-26T06:00:00"/>
    <n v="1330236000"/>
    <b v="0"/>
    <b v="0"/>
    <s v="technology/web"/>
    <x v="2"/>
    <s v="web"/>
    <x v="10"/>
    <x v="4"/>
    <s v="Feb"/>
    <s v="2012"/>
  </r>
  <r>
    <n v="922"/>
    <s v="Soto-Anthony"/>
    <s v="Ameliorated logistical capability"/>
    <n v="51400"/>
    <n v="90440"/>
    <x v="1"/>
    <n v="175.95330739299609"/>
    <n v="40"/>
    <n v="2261"/>
    <s v="US"/>
    <s v="USD"/>
    <d v="2018-12-09T06:00:00"/>
    <n v="1544335200"/>
    <d v="2018-12-18T06:00:00"/>
    <n v="1545112800"/>
    <b v="0"/>
    <b v="1"/>
    <s v="music/world music"/>
    <x v="1"/>
    <s v="world music"/>
    <x v="7"/>
    <x v="9"/>
    <s v="Dec"/>
    <s v="2018"/>
  </r>
  <r>
    <n v="923"/>
    <s v="Wise and Sons"/>
    <s v="Sharable discrete definition"/>
    <n v="1700"/>
    <n v="4044"/>
    <x v="1"/>
    <n v="237.88235294117646"/>
    <n v="101.1"/>
    <n v="40"/>
    <s v="US"/>
    <s v="USD"/>
    <d v="2010-07-14T05:00:00"/>
    <n v="1279083600"/>
    <d v="2010-07-15T05:00:00"/>
    <n v="1279170000"/>
    <b v="0"/>
    <b v="0"/>
    <s v="theater/plays"/>
    <x v="3"/>
    <s v="plays"/>
    <x v="8"/>
    <x v="6"/>
    <s v="Jul"/>
    <s v="2010"/>
  </r>
  <r>
    <n v="924"/>
    <s v="Butler-Barr"/>
    <s v="User-friendly next generation core"/>
    <n v="39400"/>
    <n v="192292"/>
    <x v="1"/>
    <n v="488.05076142131981"/>
    <n v="84.006989951944078"/>
    <n v="2289"/>
    <s v="IT"/>
    <s v="EUR"/>
    <d v="2019-10-31T05:00:00"/>
    <n v="1572498000"/>
    <d v="2019-11-11T06:00:00"/>
    <n v="1573452000"/>
    <b v="0"/>
    <b v="0"/>
    <s v="theater/plays"/>
    <x v="3"/>
    <s v="plays"/>
    <x v="4"/>
    <x v="3"/>
    <s v="Nov"/>
    <s v="2019"/>
  </r>
  <r>
    <n v="925"/>
    <s v="Wilson, Jefferson and Anderson"/>
    <s v="Profit-focused empowering system engine"/>
    <n v="3000"/>
    <n v="6722"/>
    <x v="1"/>
    <n v="224.06666666666669"/>
    <n v="103.41538461538461"/>
    <n v="65"/>
    <s v="US"/>
    <s v="USD"/>
    <d v="2017-09-22T05:00:00"/>
    <n v="1506056400"/>
    <d v="2017-10-04T05:00:00"/>
    <n v="1507093200"/>
    <b v="0"/>
    <b v="0"/>
    <s v="theater/plays"/>
    <x v="3"/>
    <s v="plays"/>
    <x v="3"/>
    <x v="5"/>
    <s v="Oct"/>
    <s v="2017"/>
  </r>
  <r>
    <n v="926"/>
    <s v="Brown-Oliver"/>
    <s v="Synchronized cohesive encoding"/>
    <n v="8700"/>
    <n v="1577"/>
    <x v="0"/>
    <n v="18.126436781609197"/>
    <n v="105.13333333333334"/>
    <n v="15"/>
    <s v="US"/>
    <s v="USD"/>
    <d v="2016-05-12T05:00:00"/>
    <n v="1463029200"/>
    <d v="2016-05-16T05:00:00"/>
    <n v="1463374800"/>
    <b v="0"/>
    <b v="0"/>
    <s v="food/food trucks"/>
    <x v="0"/>
    <s v="food trucks"/>
    <x v="11"/>
    <x v="7"/>
    <s v="May"/>
    <s v="2016"/>
  </r>
  <r>
    <n v="927"/>
    <s v="Davis-Gardner"/>
    <s v="Synergistic dynamic utilization"/>
    <n v="7200"/>
    <n v="3301"/>
    <x v="0"/>
    <n v="45.847222222222221"/>
    <n v="89.21621621621621"/>
    <n v="37"/>
    <s v="US"/>
    <s v="USD"/>
    <d v="2012-07-12T05:00:00"/>
    <n v="1342069200"/>
    <d v="2012-08-10T05:00:00"/>
    <n v="1344574800"/>
    <b v="0"/>
    <b v="0"/>
    <s v="theater/plays"/>
    <x v="3"/>
    <s v="plays"/>
    <x v="8"/>
    <x v="4"/>
    <s v="Aug"/>
    <s v="2012"/>
  </r>
  <r>
    <n v="928"/>
    <s v="Dawson Group"/>
    <s v="Triple-buffered bi-directional model"/>
    <n v="167400"/>
    <n v="196386"/>
    <x v="1"/>
    <n v="117.31541218637993"/>
    <n v="51.995234312946785"/>
    <n v="3777"/>
    <s v="IT"/>
    <s v="EUR"/>
    <d v="2013-12-29T06:00:00"/>
    <n v="1388296800"/>
    <d v="2014-01-07T06:00:00"/>
    <n v="1389074400"/>
    <b v="0"/>
    <b v="0"/>
    <s v="technology/web"/>
    <x v="2"/>
    <s v="web"/>
    <x v="7"/>
    <x v="2"/>
    <s v="Jan"/>
    <s v="2014"/>
  </r>
  <r>
    <n v="929"/>
    <s v="Turner-Terrell"/>
    <s v="Polarized tertiary function"/>
    <n v="5500"/>
    <n v="11952"/>
    <x v="1"/>
    <n v="217.30909090909088"/>
    <n v="64.956521739130437"/>
    <n v="184"/>
    <s v="GB"/>
    <s v="GBP"/>
    <d v="2017-05-03T05:00:00"/>
    <n v="1493787600"/>
    <d v="2017-05-17T05:00:00"/>
    <n v="1494997200"/>
    <b v="0"/>
    <b v="0"/>
    <s v="theater/plays"/>
    <x v="3"/>
    <s v="plays"/>
    <x v="11"/>
    <x v="5"/>
    <s v="May"/>
    <s v="2017"/>
  </r>
  <r>
    <n v="930"/>
    <s v="Hall, Buchanan and Benton"/>
    <s v="Configurable fault-tolerant structure"/>
    <n v="3500"/>
    <n v="3930"/>
    <x v="1"/>
    <n v="112.28571428571428"/>
    <n v="46.235294117647058"/>
    <n v="85"/>
    <s v="US"/>
    <s v="USD"/>
    <d v="2015-02-25T06:00:00"/>
    <n v="1424844000"/>
    <d v="2015-03-04T06:00:00"/>
    <n v="1425448800"/>
    <b v="0"/>
    <b v="1"/>
    <s v="theater/plays"/>
    <x v="3"/>
    <s v="plays"/>
    <x v="10"/>
    <x v="0"/>
    <s v="Mar"/>
    <s v="2015"/>
  </r>
  <r>
    <n v="931"/>
    <s v="Lowery, Hayden and Cruz"/>
    <s v="Digitized 24/7 budgetary management"/>
    <n v="7900"/>
    <n v="5729"/>
    <x v="0"/>
    <n v="72.51898734177216"/>
    <n v="51.151785714285715"/>
    <n v="112"/>
    <s v="US"/>
    <s v="USD"/>
    <d v="2014-06-28T05:00:00"/>
    <n v="1403931600"/>
    <d v="2014-06-30T05:00:00"/>
    <n v="1404104400"/>
    <b v="0"/>
    <b v="1"/>
    <s v="theater/plays"/>
    <x v="3"/>
    <s v="plays"/>
    <x v="5"/>
    <x v="1"/>
    <s v="Jun"/>
    <s v="2014"/>
  </r>
  <r>
    <n v="932"/>
    <s v="Mora, Miller and Harper"/>
    <s v="Stand-alone zero tolerance algorithm"/>
    <n v="2300"/>
    <n v="4883"/>
    <x v="1"/>
    <n v="212.30434782608697"/>
    <n v="33.909722222222221"/>
    <n v="144"/>
    <s v="US"/>
    <s v="USD"/>
    <d v="2014-03-11T05:00:00"/>
    <n v="1394514000"/>
    <d v="2014-03-14T05:00:00"/>
    <n v="1394773200"/>
    <b v="0"/>
    <b v="0"/>
    <s v="music/rock"/>
    <x v="1"/>
    <s v="rock"/>
    <x v="6"/>
    <x v="1"/>
    <s v="Mar"/>
    <s v="2014"/>
  </r>
  <r>
    <n v="933"/>
    <s v="Espinoza Group"/>
    <s v="Implemented tangible support"/>
    <n v="73000"/>
    <n v="175015"/>
    <x v="1"/>
    <n v="239.74657534246577"/>
    <n v="92.016298633017882"/>
    <n v="1902"/>
    <s v="US"/>
    <s v="USD"/>
    <d v="2013-04-08T05:00:00"/>
    <n v="1365397200"/>
    <d v="2013-04-21T05:00:00"/>
    <n v="1366520400"/>
    <b v="0"/>
    <b v="0"/>
    <s v="theater/plays"/>
    <x v="3"/>
    <s v="plays"/>
    <x v="9"/>
    <x v="2"/>
    <s v="Apr"/>
    <s v="2013"/>
  </r>
  <r>
    <n v="934"/>
    <s v="Davis, Crawford and Lopez"/>
    <s v="Reactive radical framework"/>
    <n v="6200"/>
    <n v="11280"/>
    <x v="1"/>
    <n v="181.93548387096774"/>
    <n v="107.42857142857143"/>
    <n v="105"/>
    <s v="US"/>
    <s v="USD"/>
    <d v="2016-02-22T06:00:00"/>
    <n v="1456120800"/>
    <d v="2016-02-28T06:00:00"/>
    <n v="1456639200"/>
    <b v="0"/>
    <b v="0"/>
    <s v="theater/plays"/>
    <x v="3"/>
    <s v="plays"/>
    <x v="10"/>
    <x v="7"/>
    <s v="Feb"/>
    <s v="2016"/>
  </r>
  <r>
    <n v="935"/>
    <s v="Richards, Stevens and Fleming"/>
    <s v="Object-based full-range knowledge user"/>
    <n v="6100"/>
    <n v="10012"/>
    <x v="1"/>
    <n v="164.13114754098362"/>
    <n v="75.848484848484844"/>
    <n v="132"/>
    <s v="US"/>
    <s v="USD"/>
    <d v="2015-07-24T05:00:00"/>
    <n v="1437714000"/>
    <d v="2015-07-31T05:00:00"/>
    <n v="1438318800"/>
    <b v="0"/>
    <b v="0"/>
    <s v="theater/plays"/>
    <x v="3"/>
    <s v="plays"/>
    <x v="8"/>
    <x v="0"/>
    <s v="Jul"/>
    <s v="2015"/>
  </r>
  <r>
    <n v="936"/>
    <s v="Brown Ltd"/>
    <s v="Enhanced composite contingency"/>
    <n v="103200"/>
    <n v="1690"/>
    <x v="0"/>
    <n v="1.6375968992248062"/>
    <n v="80.476190476190482"/>
    <n v="21"/>
    <s v="US"/>
    <s v="USD"/>
    <d v="2019-07-22T05:00:00"/>
    <n v="1563771600"/>
    <d v="2019-07-25T05:00:00"/>
    <n v="1564030800"/>
    <b v="1"/>
    <b v="0"/>
    <s v="theater/plays"/>
    <x v="3"/>
    <s v="plays"/>
    <x v="8"/>
    <x v="3"/>
    <s v="Jul"/>
    <s v="2019"/>
  </r>
  <r>
    <n v="937"/>
    <s v="Tapia, Sandoval and Hurley"/>
    <s v="Cloned fresh-thinking model"/>
    <n v="171000"/>
    <n v="84891"/>
    <x v="3"/>
    <n v="49.64385964912281"/>
    <n v="86.978483606557376"/>
    <n v="976"/>
    <s v="US"/>
    <s v="USD"/>
    <d v="2015-11-26T06:00:00"/>
    <n v="1448517600"/>
    <d v="2015-12-05T06:00:00"/>
    <n v="1449295200"/>
    <b v="0"/>
    <b v="0"/>
    <s v="film &amp; video/documentary"/>
    <x v="4"/>
    <s v="documentary"/>
    <x v="0"/>
    <x v="0"/>
    <s v="Dec"/>
    <s v="2015"/>
  </r>
  <r>
    <n v="938"/>
    <s v="Allen Inc"/>
    <s v="Total dedicated benchmark"/>
    <n v="9200"/>
    <n v="10093"/>
    <x v="1"/>
    <n v="109.70652173913042"/>
    <n v="105.13541666666667"/>
    <n v="96"/>
    <s v="US"/>
    <s v="USD"/>
    <d v="2018-06-12T05:00:00"/>
    <n v="1528779600"/>
    <d v="2018-07-18T05:00:00"/>
    <n v="1531890000"/>
    <b v="0"/>
    <b v="1"/>
    <s v="publishing/fiction"/>
    <x v="5"/>
    <s v="fiction"/>
    <x v="5"/>
    <x v="9"/>
    <s v="Jul"/>
    <s v="2018"/>
  </r>
  <r>
    <n v="939"/>
    <s v="Williams, Johnson and Campbell"/>
    <s v="Streamlined human-resource Graphic Interface"/>
    <n v="7800"/>
    <n v="3839"/>
    <x v="0"/>
    <n v="49.217948717948715"/>
    <n v="57.298507462686565"/>
    <n v="67"/>
    <s v="US"/>
    <s v="USD"/>
    <d v="2011-05-07T05:00:00"/>
    <n v="1304744400"/>
    <d v="2011-05-24T05:00:00"/>
    <n v="1306213200"/>
    <b v="0"/>
    <b v="1"/>
    <s v="games/video games"/>
    <x v="6"/>
    <s v="video games"/>
    <x v="11"/>
    <x v="8"/>
    <s v="May"/>
    <s v="2011"/>
  </r>
  <r>
    <n v="940"/>
    <s v="Wiggins Ltd"/>
    <s v="Upgradable analyzing core"/>
    <n v="9900"/>
    <n v="6161"/>
    <x v="2"/>
    <n v="62.232323232323225"/>
    <n v="93.348484848484844"/>
    <n v="66"/>
    <s v="CA"/>
    <s v="CAD"/>
    <d v="2012-12-01T06:00:00"/>
    <n v="1354341600"/>
    <d v="2012-12-23T06:00:00"/>
    <n v="1356242400"/>
    <b v="0"/>
    <b v="0"/>
    <s v="technology/web"/>
    <x v="2"/>
    <s v="web"/>
    <x v="7"/>
    <x v="4"/>
    <s v="Dec"/>
    <s v="2012"/>
  </r>
  <r>
    <n v="941"/>
    <s v="Luna-Horne"/>
    <s v="Profound exuding pricing structure"/>
    <n v="43000"/>
    <n v="5615"/>
    <x v="0"/>
    <n v="13.05813953488372"/>
    <n v="71.987179487179489"/>
    <n v="78"/>
    <s v="US"/>
    <s v="USD"/>
    <d v="2011-01-09T06:00:00"/>
    <n v="1294552800"/>
    <d v="2011-02-13T06:00:00"/>
    <n v="1297576800"/>
    <b v="1"/>
    <b v="0"/>
    <s v="theater/plays"/>
    <x v="3"/>
    <s v="plays"/>
    <x v="2"/>
    <x v="8"/>
    <s v="Feb"/>
    <s v="2011"/>
  </r>
  <r>
    <n v="942"/>
    <s v="Allen Inc"/>
    <s v="Horizontal optimizing model"/>
    <n v="9600"/>
    <n v="6205"/>
    <x v="0"/>
    <n v="64.635416666666671"/>
    <n v="92.611940298507463"/>
    <n v="67"/>
    <s v="AU"/>
    <s v="AUD"/>
    <d v="2011-01-25T06:00:00"/>
    <n v="1295935200"/>
    <d v="2011-01-28T06:00:00"/>
    <n v="1296194400"/>
    <b v="0"/>
    <b v="0"/>
    <s v="theater/plays"/>
    <x v="3"/>
    <s v="plays"/>
    <x v="2"/>
    <x v="8"/>
    <s v="Jan"/>
    <s v="2011"/>
  </r>
  <r>
    <n v="943"/>
    <s v="Peterson, Gonzalez and Spencer"/>
    <s v="Synchronized fault-tolerant algorithm"/>
    <n v="7500"/>
    <n v="11969"/>
    <x v="1"/>
    <n v="159.58666666666667"/>
    <n v="104.99122807017544"/>
    <n v="114"/>
    <s v="US"/>
    <s v="USD"/>
    <d v="2014-09-24T05:00:00"/>
    <n v="1411534800"/>
    <d v="2014-10-29T05:00:00"/>
    <n v="1414558800"/>
    <b v="0"/>
    <b v="0"/>
    <s v="food/food trucks"/>
    <x v="0"/>
    <s v="food trucks"/>
    <x v="3"/>
    <x v="1"/>
    <s v="Oct"/>
    <s v="2014"/>
  </r>
  <r>
    <n v="944"/>
    <s v="Walter Inc"/>
    <s v="Streamlined 5thgeneration intranet"/>
    <n v="10000"/>
    <n v="8142"/>
    <x v="0"/>
    <n v="81.42"/>
    <n v="30.958174904942965"/>
    <n v="263"/>
    <s v="AU"/>
    <s v="AUD"/>
    <d v="2017-02-10T06:00:00"/>
    <n v="1486706400"/>
    <d v="2017-03-01T06:00:00"/>
    <n v="1488348000"/>
    <b v="0"/>
    <b v="0"/>
    <s v="photography/photography books"/>
    <x v="7"/>
    <s v="photography books"/>
    <x v="10"/>
    <x v="5"/>
    <s v="Mar"/>
    <s v="2017"/>
  </r>
  <r>
    <n v="945"/>
    <s v="Sanders, Farley and Huffman"/>
    <s v="Cross-group clear-thinking task-force"/>
    <n v="172000"/>
    <n v="55805"/>
    <x v="0"/>
    <n v="32.444767441860463"/>
    <n v="33.001182732111175"/>
    <n v="1691"/>
    <s v="US"/>
    <s v="USD"/>
    <d v="2012-04-05T05:00:00"/>
    <n v="1333602000"/>
    <d v="2012-04-20T05:00:00"/>
    <n v="1334898000"/>
    <b v="1"/>
    <b v="0"/>
    <s v="photography/photography books"/>
    <x v="7"/>
    <s v="photography books"/>
    <x v="9"/>
    <x v="4"/>
    <s v="Apr"/>
    <s v="2012"/>
  </r>
  <r>
    <n v="946"/>
    <s v="Hall, Holmes and Walker"/>
    <s v="Public-key bandwidth-monitored intranet"/>
    <n v="153700"/>
    <n v="15238"/>
    <x v="0"/>
    <n v="9.9141184124918666"/>
    <n v="84.187845303867405"/>
    <n v="181"/>
    <s v="US"/>
    <s v="USD"/>
    <d v="2011-06-16T05:00:00"/>
    <n v="1308200400"/>
    <d v="2011-06-18T05:00:00"/>
    <n v="1308373200"/>
    <b v="0"/>
    <b v="0"/>
    <s v="theater/plays"/>
    <x v="3"/>
    <s v="plays"/>
    <x v="5"/>
    <x v="8"/>
    <s v="Jun"/>
    <s v="2011"/>
  </r>
  <r>
    <n v="947"/>
    <s v="Smith-Powell"/>
    <s v="Upgradable clear-thinking hardware"/>
    <n v="3600"/>
    <n v="961"/>
    <x v="0"/>
    <n v="26.694444444444443"/>
    <n v="73.92307692307692"/>
    <n v="13"/>
    <s v="US"/>
    <s v="USD"/>
    <d v="2014-09-26T05:00:00"/>
    <n v="1411707600"/>
    <d v="2014-10-03T05:00:00"/>
    <n v="1412312400"/>
    <b v="0"/>
    <b v="0"/>
    <s v="theater/plays"/>
    <x v="3"/>
    <s v="plays"/>
    <x v="3"/>
    <x v="1"/>
    <s v="Oct"/>
    <s v="2014"/>
  </r>
  <r>
    <n v="948"/>
    <s v="Smith-Hill"/>
    <s v="Integrated holistic paradigm"/>
    <n v="9400"/>
    <n v="5918"/>
    <x v="3"/>
    <n v="62.957446808510639"/>
    <n v="36.987499999999997"/>
    <n v="160"/>
    <s v="US"/>
    <s v="USD"/>
    <d v="2014-12-12T06:00:00"/>
    <n v="1418364000"/>
    <d v="2014-12-22T06:00:00"/>
    <n v="1419228000"/>
    <b v="1"/>
    <b v="1"/>
    <s v="film &amp; video/documentary"/>
    <x v="4"/>
    <s v="documentary"/>
    <x v="7"/>
    <x v="1"/>
    <s v="Dec"/>
    <s v="2014"/>
  </r>
  <r>
    <n v="949"/>
    <s v="Wright LLC"/>
    <s v="Seamless clear-thinking conglomeration"/>
    <n v="5900"/>
    <n v="9520"/>
    <x v="1"/>
    <n v="161.35593220338984"/>
    <n v="46.896551724137929"/>
    <n v="203"/>
    <s v="US"/>
    <s v="USD"/>
    <d v="2015-04-18T05:00:00"/>
    <n v="1429333200"/>
    <d v="2015-05-07T05:00:00"/>
    <n v="1430974800"/>
    <b v="0"/>
    <b v="0"/>
    <s v="technology/web"/>
    <x v="2"/>
    <s v="web"/>
    <x v="9"/>
    <x v="0"/>
    <s v="May"/>
    <s v="2015"/>
  </r>
  <r>
    <n v="950"/>
    <s v="Williams, Orozco and Gomez"/>
    <s v="Persistent content-based methodology"/>
    <n v="100"/>
    <n v="5"/>
    <x v="0"/>
    <n v="5"/>
    <n v="5"/>
    <n v="1"/>
    <s v="US"/>
    <s v="USD"/>
    <d v="2019-04-16T05:00:00"/>
    <n v="1555390800"/>
    <d v="2019-04-21T05:00:00"/>
    <n v="1555822800"/>
    <b v="0"/>
    <b v="1"/>
    <s v="theater/plays"/>
    <x v="3"/>
    <s v="plays"/>
    <x v="9"/>
    <x v="3"/>
    <s v="Apr"/>
    <s v="2019"/>
  </r>
  <r>
    <n v="951"/>
    <s v="Peterson Ltd"/>
    <s v="Re-engineered 24hour matrix"/>
    <n v="14500"/>
    <n v="159056"/>
    <x v="1"/>
    <n v="1096.9379310344827"/>
    <n v="102.02437459910199"/>
    <n v="1559"/>
    <s v="US"/>
    <s v="USD"/>
    <d v="2016-12-26T06:00:00"/>
    <n v="1482732000"/>
    <d v="2016-12-27T06:00:00"/>
    <n v="1482818400"/>
    <b v="0"/>
    <b v="1"/>
    <s v="music/rock"/>
    <x v="1"/>
    <s v="rock"/>
    <x v="7"/>
    <x v="7"/>
    <s v="Dec"/>
    <s v="2016"/>
  </r>
  <r>
    <n v="952"/>
    <s v="Cummings-Hayes"/>
    <s v="Virtual multi-tasking core"/>
    <n v="145500"/>
    <n v="101987"/>
    <x v="3"/>
    <n v="70.094158075601371"/>
    <n v="45.007502206531335"/>
    <n v="2266"/>
    <s v="US"/>
    <s v="USD"/>
    <d v="2016-08-09T05:00:00"/>
    <n v="1470718800"/>
    <d v="2016-08-23T05:00:00"/>
    <n v="1471928400"/>
    <b v="0"/>
    <b v="0"/>
    <s v="film &amp; video/documentary"/>
    <x v="4"/>
    <s v="documentary"/>
    <x v="1"/>
    <x v="7"/>
    <s v="Aug"/>
    <s v="2016"/>
  </r>
  <r>
    <n v="953"/>
    <s v="Boyle Ltd"/>
    <s v="Streamlined fault-tolerant conglomeration"/>
    <n v="3300"/>
    <n v="1980"/>
    <x v="0"/>
    <n v="60"/>
    <n v="94.285714285714292"/>
    <n v="21"/>
    <s v="US"/>
    <s v="USD"/>
    <d v="2015-12-20T06:00:00"/>
    <n v="1450591200"/>
    <d v="2016-01-25T06:00:00"/>
    <n v="1453701600"/>
    <b v="0"/>
    <b v="1"/>
    <s v="film &amp; video/science fiction"/>
    <x v="4"/>
    <s v="science fiction"/>
    <x v="7"/>
    <x v="0"/>
    <s v="Jan"/>
    <s v="2016"/>
  </r>
  <r>
    <n v="954"/>
    <s v="Henderson, Parker and Diaz"/>
    <s v="Enterprise-wide client-driven policy"/>
    <n v="42600"/>
    <n v="156384"/>
    <x v="1"/>
    <n v="367.0985915492958"/>
    <n v="101.02325581395348"/>
    <n v="1548"/>
    <s v="AU"/>
    <s v="AUD"/>
    <d v="2012-09-22T05:00:00"/>
    <n v="1348290000"/>
    <d v="2012-10-16T05:00:00"/>
    <n v="1350363600"/>
    <b v="0"/>
    <b v="0"/>
    <s v="technology/web"/>
    <x v="2"/>
    <s v="web"/>
    <x v="3"/>
    <x v="4"/>
    <s v="Oct"/>
    <s v="2012"/>
  </r>
  <r>
    <n v="955"/>
    <s v="Moss-Obrien"/>
    <s v="Function-based next generation emulation"/>
    <n v="700"/>
    <n v="7763"/>
    <x v="1"/>
    <n v="1109"/>
    <n v="97.037499999999994"/>
    <n v="80"/>
    <s v="US"/>
    <s v="USD"/>
    <d v="2012-11-25T06:00:00"/>
    <n v="1353823200"/>
    <d v="2012-11-27T06:00:00"/>
    <n v="1353996000"/>
    <b v="0"/>
    <b v="0"/>
    <s v="theater/plays"/>
    <x v="3"/>
    <s v="plays"/>
    <x v="0"/>
    <x v="4"/>
    <s v="Nov"/>
    <s v="2012"/>
  </r>
  <r>
    <n v="956"/>
    <s v="Wood Inc"/>
    <s v="Re-engineered composite focus group"/>
    <n v="187600"/>
    <n v="35698"/>
    <x v="0"/>
    <n v="19.028784648187631"/>
    <n v="43.00963855421687"/>
    <n v="830"/>
    <s v="US"/>
    <s v="USD"/>
    <d v="2015-12-22T06:00:00"/>
    <n v="1450764000"/>
    <d v="2015-12-26T06:00:00"/>
    <n v="1451109600"/>
    <b v="0"/>
    <b v="0"/>
    <s v="film &amp; video/science fiction"/>
    <x v="4"/>
    <s v="science fiction"/>
    <x v="7"/>
    <x v="0"/>
    <s v="Dec"/>
    <s v="2015"/>
  </r>
  <r>
    <n v="957"/>
    <s v="Riley, Cohen and Goodman"/>
    <s v="Profound mission-critical function"/>
    <n v="9800"/>
    <n v="12434"/>
    <x v="1"/>
    <n v="126.87755102040816"/>
    <n v="94.916030534351151"/>
    <n v="131"/>
    <s v="US"/>
    <s v="USD"/>
    <d v="2012-02-16T06:00:00"/>
    <n v="1329372000"/>
    <d v="2012-02-19T06:00:00"/>
    <n v="1329631200"/>
    <b v="0"/>
    <b v="0"/>
    <s v="theater/plays"/>
    <x v="3"/>
    <s v="plays"/>
    <x v="10"/>
    <x v="4"/>
    <s v="Feb"/>
    <s v="2012"/>
  </r>
  <r>
    <n v="958"/>
    <s v="Green, Robinson and Ho"/>
    <s v="De-engineered zero-defect open system"/>
    <n v="1100"/>
    <n v="8081"/>
    <x v="1"/>
    <n v="734.63636363636363"/>
    <n v="72.151785714285708"/>
    <n v="112"/>
    <s v="US"/>
    <s v="USD"/>
    <d v="2010-06-21T05:00:00"/>
    <n v="1277096400"/>
    <d v="2010-07-13T05:00:00"/>
    <n v="1278997200"/>
    <b v="0"/>
    <b v="0"/>
    <s v="film &amp; video/animation"/>
    <x v="4"/>
    <s v="animation"/>
    <x v="5"/>
    <x v="6"/>
    <s v="Jul"/>
    <s v="2010"/>
  </r>
  <r>
    <n v="959"/>
    <s v="Black-Graham"/>
    <s v="Operative hybrid utilization"/>
    <n v="145000"/>
    <n v="6631"/>
    <x v="0"/>
    <n v="4.5731034482758623"/>
    <n v="51.007692307692309"/>
    <n v="130"/>
    <s v="US"/>
    <s v="USD"/>
    <d v="2010-06-28T05:00:00"/>
    <n v="1277701200"/>
    <d v="2010-07-26T05:00:00"/>
    <n v="1280120400"/>
    <b v="0"/>
    <b v="0"/>
    <s v="publishing/translations"/>
    <x v="5"/>
    <s v="translations"/>
    <x v="5"/>
    <x v="6"/>
    <s v="Jul"/>
    <s v="2010"/>
  </r>
  <r>
    <n v="960"/>
    <s v="Robbins Group"/>
    <s v="Function-based interactive matrix"/>
    <n v="5500"/>
    <n v="4678"/>
    <x v="0"/>
    <n v="85.054545454545448"/>
    <n v="85.054545454545448"/>
    <n v="55"/>
    <s v="US"/>
    <s v="USD"/>
    <d v="2016-02-08T06:00:00"/>
    <n v="1454911200"/>
    <d v="2016-03-16T05:00:00"/>
    <n v="1458104400"/>
    <b v="0"/>
    <b v="0"/>
    <s v="technology/web"/>
    <x v="2"/>
    <s v="web"/>
    <x v="10"/>
    <x v="7"/>
    <s v="Mar"/>
    <s v="2016"/>
  </r>
  <r>
    <n v="961"/>
    <s v="Mason, Case and May"/>
    <s v="Optimized content-based collaboration"/>
    <n v="5700"/>
    <n v="6800"/>
    <x v="1"/>
    <n v="119.29824561403508"/>
    <n v="43.87096774193548"/>
    <n v="155"/>
    <s v="US"/>
    <s v="USD"/>
    <d v="2011-02-17T06:00:00"/>
    <n v="1297922400"/>
    <d v="2011-02-21T06:00:00"/>
    <n v="1298268000"/>
    <b v="0"/>
    <b v="0"/>
    <s v="publishing/translations"/>
    <x v="5"/>
    <s v="translations"/>
    <x v="10"/>
    <x v="8"/>
    <s v="Feb"/>
    <s v="2011"/>
  </r>
  <r>
    <n v="962"/>
    <s v="Harris, Russell and Mitchell"/>
    <s v="User-centric cohesive policy"/>
    <n v="3600"/>
    <n v="10657"/>
    <x v="1"/>
    <n v="296.02777777777777"/>
    <n v="40.063909774436091"/>
    <n v="266"/>
    <s v="US"/>
    <s v="USD"/>
    <d v="2013-11-14T06:00:00"/>
    <n v="1384408800"/>
    <d v="2013-12-05T06:00:00"/>
    <n v="1386223200"/>
    <b v="0"/>
    <b v="0"/>
    <s v="food/food trucks"/>
    <x v="0"/>
    <s v="food trucks"/>
    <x v="0"/>
    <x v="2"/>
    <s v="Dec"/>
    <s v="2013"/>
  </r>
  <r>
    <n v="963"/>
    <s v="Rodriguez-Robinson"/>
    <s v="Ergonomic methodical hub"/>
    <n v="5900"/>
    <n v="4997"/>
    <x v="0"/>
    <n v="84.694915254237287"/>
    <n v="43.833333333333336"/>
    <n v="114"/>
    <s v="IT"/>
    <s v="EUR"/>
    <d v="2011-03-05T06:00:00"/>
    <n v="1299304800"/>
    <d v="2011-03-11T06:00:00"/>
    <n v="1299823200"/>
    <b v="0"/>
    <b v="1"/>
    <s v="photography/photography books"/>
    <x v="7"/>
    <s v="photography books"/>
    <x v="6"/>
    <x v="8"/>
    <s v="Mar"/>
    <s v="2011"/>
  </r>
  <r>
    <n v="964"/>
    <s v="Peck, Higgins and Smith"/>
    <s v="Devolved disintermediate encryption"/>
    <n v="3700"/>
    <n v="13164"/>
    <x v="1"/>
    <n v="355.7837837837838"/>
    <n v="84.92903225806451"/>
    <n v="155"/>
    <s v="US"/>
    <s v="USD"/>
    <d v="2015-05-11T05:00:00"/>
    <n v="1431320400"/>
    <d v="2015-05-16T05:00:00"/>
    <n v="1431752400"/>
    <b v="0"/>
    <b v="0"/>
    <s v="theater/plays"/>
    <x v="3"/>
    <s v="plays"/>
    <x v="11"/>
    <x v="0"/>
    <s v="May"/>
    <s v="2015"/>
  </r>
  <r>
    <n v="965"/>
    <s v="Nunez-King"/>
    <s v="Phased clear-thinking policy"/>
    <n v="2200"/>
    <n v="8501"/>
    <x v="1"/>
    <n v="386.40909090909093"/>
    <n v="41.067632850241544"/>
    <n v="207"/>
    <s v="GB"/>
    <s v="GBP"/>
    <d v="2010-01-25T06:00:00"/>
    <n v="1264399200"/>
    <d v="2010-03-06T06:00:00"/>
    <n v="1267855200"/>
    <b v="0"/>
    <b v="0"/>
    <s v="music/rock"/>
    <x v="1"/>
    <s v="rock"/>
    <x v="2"/>
    <x v="6"/>
    <s v="Mar"/>
    <s v="2010"/>
  </r>
  <r>
    <n v="966"/>
    <s v="Davis and Sons"/>
    <s v="Seamless solution-oriented capacity"/>
    <n v="1700"/>
    <n v="13468"/>
    <x v="1"/>
    <n v="792.23529411764707"/>
    <n v="54.971428571428568"/>
    <n v="245"/>
    <s v="US"/>
    <s v="USD"/>
    <d v="2017-06-15T05:00:00"/>
    <n v="1497502800"/>
    <d v="2017-06-17T05:00:00"/>
    <n v="1497675600"/>
    <b v="0"/>
    <b v="0"/>
    <s v="theater/plays"/>
    <x v="3"/>
    <s v="plays"/>
    <x v="5"/>
    <x v="5"/>
    <s v="Jun"/>
    <s v="2017"/>
  </r>
  <r>
    <n v="967"/>
    <s v="Howard-Douglas"/>
    <s v="Organized human-resource attitude"/>
    <n v="88400"/>
    <n v="121138"/>
    <x v="1"/>
    <n v="137.03393665158373"/>
    <n v="77.010807374443743"/>
    <n v="1573"/>
    <s v="US"/>
    <s v="USD"/>
    <d v="2012-04-06T05:00:00"/>
    <n v="1333688400"/>
    <d v="2012-05-13T05:00:00"/>
    <n v="1336885200"/>
    <b v="0"/>
    <b v="0"/>
    <s v="music/world music"/>
    <x v="1"/>
    <s v="world music"/>
    <x v="9"/>
    <x v="4"/>
    <s v="May"/>
    <s v="2012"/>
  </r>
  <r>
    <n v="968"/>
    <s v="Gonzalez-White"/>
    <s v="Open-architected disintermediate budgetary management"/>
    <n v="2400"/>
    <n v="8117"/>
    <x v="1"/>
    <n v="338.20833333333337"/>
    <n v="71.201754385964918"/>
    <n v="114"/>
    <s v="US"/>
    <s v="USD"/>
    <d v="2011-01-01T06:00:00"/>
    <n v="1293861600"/>
    <d v="2011-01-16T06:00:00"/>
    <n v="1295157600"/>
    <b v="0"/>
    <b v="0"/>
    <s v="food/food trucks"/>
    <x v="0"/>
    <s v="food trucks"/>
    <x v="2"/>
    <x v="8"/>
    <s v="Jan"/>
    <s v="2011"/>
  </r>
  <r>
    <n v="969"/>
    <s v="Lopez-King"/>
    <s v="Multi-lateral radical solution"/>
    <n v="7900"/>
    <n v="8550"/>
    <x v="1"/>
    <n v="108.22784810126582"/>
    <n v="91.935483870967744"/>
    <n v="93"/>
    <s v="US"/>
    <s v="USD"/>
    <d v="2019-12-22T06:00:00"/>
    <n v="1576994400"/>
    <d v="2019-12-29T06:00:00"/>
    <n v="1577599200"/>
    <b v="0"/>
    <b v="0"/>
    <s v="theater/plays"/>
    <x v="3"/>
    <s v="plays"/>
    <x v="7"/>
    <x v="3"/>
    <s v="Dec"/>
    <s v="2019"/>
  </r>
  <r>
    <n v="970"/>
    <s v="Glover-Nelson"/>
    <s v="Inverse context-sensitive info-mediaries"/>
    <n v="94900"/>
    <n v="57659"/>
    <x v="0"/>
    <n v="60.757639620653315"/>
    <n v="97.069023569023571"/>
    <n v="594"/>
    <s v="US"/>
    <s v="USD"/>
    <d v="2011-05-09T05:00:00"/>
    <n v="1304917200"/>
    <d v="2011-05-10T05:00:00"/>
    <n v="1305003600"/>
    <b v="0"/>
    <b v="0"/>
    <s v="theater/plays"/>
    <x v="3"/>
    <s v="plays"/>
    <x v="11"/>
    <x v="8"/>
    <s v="May"/>
    <s v="2011"/>
  </r>
  <r>
    <n v="971"/>
    <s v="Garner and Sons"/>
    <s v="Versatile neutral workforce"/>
    <n v="5100"/>
    <n v="1414"/>
    <x v="0"/>
    <n v="27.725490196078432"/>
    <n v="58.916666666666664"/>
    <n v="24"/>
    <s v="US"/>
    <s v="USD"/>
    <d v="2013-10-08T05:00:00"/>
    <n v="1381208400"/>
    <d v="2013-10-14T05:00:00"/>
    <n v="1381726800"/>
    <b v="0"/>
    <b v="0"/>
    <s v="film &amp; video/television"/>
    <x v="4"/>
    <s v="television"/>
    <x v="4"/>
    <x v="2"/>
    <s v="Oct"/>
    <s v="2013"/>
  </r>
  <r>
    <n v="972"/>
    <s v="Sellers, Roach and Garrison"/>
    <s v="Multi-tiered systematic knowledge user"/>
    <n v="42700"/>
    <n v="97524"/>
    <x v="1"/>
    <n v="228.3934426229508"/>
    <n v="58.015466983938133"/>
    <n v="1681"/>
    <s v="US"/>
    <s v="USD"/>
    <d v="2014-06-02T05:00:00"/>
    <n v="1401685200"/>
    <d v="2014-06-11T05:00:00"/>
    <n v="1402462800"/>
    <b v="0"/>
    <b v="1"/>
    <s v="technology/web"/>
    <x v="2"/>
    <s v="web"/>
    <x v="5"/>
    <x v="1"/>
    <s v="Jun"/>
    <s v="2014"/>
  </r>
  <r>
    <n v="973"/>
    <s v="Herrera, Bennett and Silva"/>
    <s v="Programmable multi-state algorithm"/>
    <n v="121100"/>
    <n v="26176"/>
    <x v="0"/>
    <n v="21.615194054500414"/>
    <n v="103.87301587301587"/>
    <n v="252"/>
    <s v="US"/>
    <s v="USD"/>
    <d v="2010-12-10T06:00:00"/>
    <n v="1291960800"/>
    <d v="2010-12-12T06:00:00"/>
    <n v="1292133600"/>
    <b v="0"/>
    <b v="1"/>
    <s v="theater/plays"/>
    <x v="3"/>
    <s v="plays"/>
    <x v="7"/>
    <x v="6"/>
    <s v="Dec"/>
    <s v="2010"/>
  </r>
  <r>
    <n v="974"/>
    <s v="Thomas, Clay and Mendoza"/>
    <s v="Multi-channeled reciprocal interface"/>
    <n v="800"/>
    <n v="2991"/>
    <x v="1"/>
    <n v="373.875"/>
    <n v="93.46875"/>
    <n v="32"/>
    <s v="US"/>
    <s v="USD"/>
    <d v="2013-05-18T05:00:00"/>
    <n v="1368853200"/>
    <d v="2013-05-19T05:00:00"/>
    <n v="1368939600"/>
    <b v="0"/>
    <b v="0"/>
    <s v="music/indie rock"/>
    <x v="1"/>
    <s v="indie rock"/>
    <x v="11"/>
    <x v="2"/>
    <s v="May"/>
    <s v="2013"/>
  </r>
  <r>
    <n v="975"/>
    <s v="Ayala Group"/>
    <s v="Right-sized maximized migration"/>
    <n v="5400"/>
    <n v="8366"/>
    <x v="1"/>
    <n v="154.92592592592592"/>
    <n v="61.970370370370368"/>
    <n v="135"/>
    <s v="US"/>
    <s v="USD"/>
    <d v="2015-11-29T06:00:00"/>
    <n v="1448776800"/>
    <d v="2016-01-07T06:00:00"/>
    <n v="1452146400"/>
    <b v="0"/>
    <b v="1"/>
    <s v="theater/plays"/>
    <x v="3"/>
    <s v="plays"/>
    <x v="0"/>
    <x v="0"/>
    <s v="Jan"/>
    <s v="2016"/>
  </r>
  <r>
    <n v="976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d v="2011-01-28T06:00:00"/>
    <n v="1296194400"/>
    <d v="2011-02-03T06:00:00"/>
    <n v="1296712800"/>
    <b v="0"/>
    <b v="1"/>
    <s v="theater/plays"/>
    <x v="3"/>
    <s v="plays"/>
    <x v="2"/>
    <x v="8"/>
    <s v="Feb"/>
    <s v="2011"/>
  </r>
  <r>
    <n v="977"/>
    <s v="Johnson Group"/>
    <s v="Vision-oriented interactive solution"/>
    <n v="7000"/>
    <n v="5177"/>
    <x v="0"/>
    <n v="73.957142857142856"/>
    <n v="77.268656716417908"/>
    <n v="67"/>
    <s v="US"/>
    <s v="USD"/>
    <d v="2018-02-07T06:00:00"/>
    <n v="1517983200"/>
    <d v="2018-03-11T06:00:00"/>
    <n v="1520748000"/>
    <b v="0"/>
    <b v="0"/>
    <s v="food/food trucks"/>
    <x v="0"/>
    <s v="food trucks"/>
    <x v="10"/>
    <x v="9"/>
    <s v="Mar"/>
    <s v="2018"/>
  </r>
  <r>
    <n v="978"/>
    <s v="Bailey, Nguyen and Martinez"/>
    <s v="Fundamental user-facing productivity"/>
    <n v="1000"/>
    <n v="8641"/>
    <x v="1"/>
    <n v="864.1"/>
    <n v="93.923913043478265"/>
    <n v="92"/>
    <s v="US"/>
    <s v="USD"/>
    <d v="2016-11-12T06:00:00"/>
    <n v="1478930400"/>
    <d v="2016-12-04T06:00:00"/>
    <n v="1480831200"/>
    <b v="0"/>
    <b v="0"/>
    <s v="games/video games"/>
    <x v="6"/>
    <s v="video games"/>
    <x v="0"/>
    <x v="7"/>
    <s v="Dec"/>
    <s v="2016"/>
  </r>
  <r>
    <n v="979"/>
    <s v="Williams, Martin and Meyer"/>
    <s v="Innovative well-modulated capability"/>
    <n v="60200"/>
    <n v="86244"/>
    <x v="1"/>
    <n v="143.26245847176079"/>
    <n v="84.969458128078813"/>
    <n v="1015"/>
    <s v="GB"/>
    <s v="GBP"/>
    <d v="2015-03-15T05:00:00"/>
    <n v="1426395600"/>
    <d v="2015-03-21T05:00:00"/>
    <n v="1426914000"/>
    <b v="0"/>
    <b v="0"/>
    <s v="theater/plays"/>
    <x v="3"/>
    <s v="plays"/>
    <x v="6"/>
    <x v="0"/>
    <s v="Mar"/>
    <s v="2015"/>
  </r>
  <r>
    <n v="980"/>
    <s v="Huff-Johnson"/>
    <s v="Universal fault-tolerant orchestration"/>
    <n v="195200"/>
    <n v="78630"/>
    <x v="0"/>
    <n v="40.281762295081968"/>
    <n v="105.97035040431267"/>
    <n v="742"/>
    <s v="US"/>
    <s v="USD"/>
    <d v="2015-10-30T05:00:00"/>
    <n v="1446181200"/>
    <d v="2015-11-04T06:00:00"/>
    <n v="1446616800"/>
    <b v="1"/>
    <b v="0"/>
    <s v="publishing/nonfiction"/>
    <x v="5"/>
    <s v="nonfiction"/>
    <x v="4"/>
    <x v="0"/>
    <s v="Nov"/>
    <s v="2015"/>
  </r>
  <r>
    <n v="981"/>
    <s v="Diaz-Little"/>
    <s v="Grass-roots executive synergy"/>
    <n v="6700"/>
    <n v="11941"/>
    <x v="1"/>
    <n v="178.22388059701493"/>
    <n v="36.969040247678016"/>
    <n v="323"/>
    <s v="US"/>
    <s v="USD"/>
    <d v="2017-12-25T06:00:00"/>
    <n v="1514181600"/>
    <d v="2018-01-27T06:00:00"/>
    <n v="1517032800"/>
    <b v="0"/>
    <b v="0"/>
    <s v="technology/web"/>
    <x v="2"/>
    <s v="web"/>
    <x v="7"/>
    <x v="5"/>
    <s v="Jan"/>
    <s v="2018"/>
  </r>
  <r>
    <n v="982"/>
    <s v="Freeman-French"/>
    <s v="Multi-layered optimal application"/>
    <n v="7200"/>
    <n v="6115"/>
    <x v="0"/>
    <n v="84.930555555555557"/>
    <n v="81.533333333333331"/>
    <n v="75"/>
    <s v="US"/>
    <s v="USD"/>
    <d v="2011-07-19T05:00:00"/>
    <n v="1311051600"/>
    <d v="2011-07-21T05:00:00"/>
    <n v="1311224400"/>
    <b v="0"/>
    <b v="1"/>
    <s v="film &amp; video/documentary"/>
    <x v="4"/>
    <s v="documentary"/>
    <x v="8"/>
    <x v="8"/>
    <s v="Jul"/>
    <s v="2011"/>
  </r>
  <r>
    <n v="983"/>
    <s v="Beck-Weber"/>
    <s v="Business-focused full-range core"/>
    <n v="129100"/>
    <n v="188404"/>
    <x v="1"/>
    <n v="145.93648334624322"/>
    <n v="80.999140154772135"/>
    <n v="2326"/>
    <s v="US"/>
    <s v="USD"/>
    <d v="2019-08-04T05:00:00"/>
    <n v="1564894800"/>
    <d v="2019-08-19T05:00:00"/>
    <n v="1566190800"/>
    <b v="0"/>
    <b v="0"/>
    <s v="film &amp; video/documentary"/>
    <x v="4"/>
    <s v="documentary"/>
    <x v="1"/>
    <x v="3"/>
    <s v="Aug"/>
    <s v="2019"/>
  </r>
  <r>
    <n v="984"/>
    <s v="Lewis-Jacobson"/>
    <s v="Exclusive system-worthy Graphic Interface"/>
    <n v="6500"/>
    <n v="9910"/>
    <x v="1"/>
    <n v="152.46153846153848"/>
    <n v="26.010498687664043"/>
    <n v="381"/>
    <s v="US"/>
    <s v="USD"/>
    <d v="2019-09-08T05:00:00"/>
    <n v="1567918800"/>
    <d v="2019-10-04T05:00:00"/>
    <n v="1570165200"/>
    <b v="0"/>
    <b v="0"/>
    <s v="theater/plays"/>
    <x v="3"/>
    <s v="plays"/>
    <x v="3"/>
    <x v="3"/>
    <s v="Oct"/>
    <s v="2019"/>
  </r>
  <r>
    <n v="985"/>
    <s v="Logan-Curtis"/>
    <s v="Enhanced optimal ability"/>
    <n v="170600"/>
    <n v="114523"/>
    <x v="0"/>
    <n v="67.129542790152414"/>
    <n v="25.998410896708286"/>
    <n v="4405"/>
    <s v="US"/>
    <s v="USD"/>
    <d v="2013-12-06T06:00:00"/>
    <n v="1386309600"/>
    <d v="2014-01-01T06:00:00"/>
    <n v="1388556000"/>
    <b v="0"/>
    <b v="1"/>
    <s v="music/rock"/>
    <x v="1"/>
    <s v="rock"/>
    <x v="7"/>
    <x v="2"/>
    <s v="Jan"/>
    <s v="2014"/>
  </r>
  <r>
    <n v="986"/>
    <s v="Chan, Washington and Callahan"/>
    <s v="Optional zero administration neural-net"/>
    <n v="7800"/>
    <n v="3144"/>
    <x v="0"/>
    <n v="40.307692307692307"/>
    <n v="34.173913043478258"/>
    <n v="92"/>
    <s v="US"/>
    <s v="USD"/>
    <d v="2011-04-05T05:00:00"/>
    <n v="1301979600"/>
    <d v="2011-04-19T05:00:00"/>
    <n v="1303189200"/>
    <b v="0"/>
    <b v="0"/>
    <s v="music/rock"/>
    <x v="1"/>
    <s v="rock"/>
    <x v="9"/>
    <x v="8"/>
    <s v="Apr"/>
    <s v="2011"/>
  </r>
  <r>
    <n v="987"/>
    <s v="Wilson Group"/>
    <s v="Ameliorated foreground focus group"/>
    <n v="6200"/>
    <n v="13441"/>
    <x v="1"/>
    <n v="216.79032258064518"/>
    <n v="28.002083333333335"/>
    <n v="480"/>
    <s v="US"/>
    <s v="USD"/>
    <d v="2017-04-27T05:00:00"/>
    <n v="1493269200"/>
    <d v="2017-05-11T05:00:00"/>
    <n v="1494478800"/>
    <b v="0"/>
    <b v="0"/>
    <s v="film &amp; video/documentary"/>
    <x v="4"/>
    <s v="documentary"/>
    <x v="9"/>
    <x v="5"/>
    <s v="May"/>
    <s v="2017"/>
  </r>
  <r>
    <n v="988"/>
    <s v="Gardner, Ryan and Gutierrez"/>
    <s v="Triple-buffered multi-tasking matrices"/>
    <n v="9400"/>
    <n v="4899"/>
    <x v="0"/>
    <n v="52.117021276595743"/>
    <n v="76.546875"/>
    <n v="64"/>
    <s v="US"/>
    <s v="USD"/>
    <d v="2016-11-12T06:00:00"/>
    <n v="1478930400"/>
    <d v="2016-12-03T06:00:00"/>
    <n v="1480744800"/>
    <b v="0"/>
    <b v="0"/>
    <s v="publishing/radio &amp; podcasts"/>
    <x v="5"/>
    <s v="radio &amp; podcasts"/>
    <x v="0"/>
    <x v="7"/>
    <s v="Dec"/>
    <s v="2016"/>
  </r>
  <r>
    <n v="989"/>
    <s v="Hernandez Inc"/>
    <s v="Versatile dedicated migration"/>
    <n v="2400"/>
    <n v="11990"/>
    <x v="1"/>
    <n v="499.58333333333337"/>
    <n v="53.053097345132741"/>
    <n v="226"/>
    <s v="US"/>
    <s v="USD"/>
    <d v="2019-04-16T05:00:00"/>
    <n v="1555390800"/>
    <d v="2019-04-21T05:00:00"/>
    <n v="1555822800"/>
    <b v="0"/>
    <b v="0"/>
    <s v="publishing/translations"/>
    <x v="5"/>
    <s v="translations"/>
    <x v="9"/>
    <x v="3"/>
    <s v="Apr"/>
    <s v="2019"/>
  </r>
  <r>
    <n v="990"/>
    <s v="Ortiz-Roberts"/>
    <s v="Devolved foreground customer loyalty"/>
    <n v="7800"/>
    <n v="6839"/>
    <x v="0"/>
    <n v="87.679487179487182"/>
    <n v="106.859375"/>
    <n v="64"/>
    <s v="US"/>
    <s v="USD"/>
    <d v="2016-03-03T06:00:00"/>
    <n v="1456984800"/>
    <d v="2016-03-25T05:00:00"/>
    <n v="1458882000"/>
    <b v="0"/>
    <b v="1"/>
    <s v="film &amp; video/drama"/>
    <x v="4"/>
    <s v="drama"/>
    <x v="6"/>
    <x v="7"/>
    <s v="Mar"/>
    <s v="2016"/>
  </r>
  <r>
    <n v="991"/>
    <s v="Ramirez LLC"/>
    <s v="Reduced reciprocal focus group"/>
    <n v="9800"/>
    <n v="11091"/>
    <x v="1"/>
    <n v="113.17346938775511"/>
    <n v="46.020746887966808"/>
    <n v="241"/>
    <s v="US"/>
    <s v="USD"/>
    <d v="2014-09-25T05:00:00"/>
    <n v="1411621200"/>
    <d v="2014-09-29T05:00:00"/>
    <n v="1411966800"/>
    <b v="0"/>
    <b v="1"/>
    <s v="music/rock"/>
    <x v="1"/>
    <s v="rock"/>
    <x v="3"/>
    <x v="1"/>
    <s v="Sep"/>
    <s v="2014"/>
  </r>
  <r>
    <n v="992"/>
    <s v="Morrow Inc"/>
    <s v="Networked global migration"/>
    <n v="3100"/>
    <n v="13223"/>
    <x v="1"/>
    <n v="426.54838709677421"/>
    <n v="100.17424242424242"/>
    <n v="132"/>
    <s v="US"/>
    <s v="USD"/>
    <d v="2018-05-07T05:00:00"/>
    <n v="1525669200"/>
    <d v="2018-05-21T05:00:00"/>
    <n v="1526878800"/>
    <b v="0"/>
    <b v="1"/>
    <s v="film &amp; video/drama"/>
    <x v="4"/>
    <s v="drama"/>
    <x v="11"/>
    <x v="9"/>
    <s v="May"/>
    <s v="2018"/>
  </r>
  <r>
    <n v="993"/>
    <s v="Erickson-Rogers"/>
    <s v="De-engineered even-keeled definition"/>
    <n v="9800"/>
    <n v="7608"/>
    <x v="3"/>
    <n v="77.632653061224488"/>
    <n v="101.44"/>
    <n v="75"/>
    <s v="IT"/>
    <s v="EUR"/>
    <d v="2015-12-24T06:00:00"/>
    <n v="1450936800"/>
    <d v="2016-01-10T06:00:00"/>
    <n v="1452405600"/>
    <b v="0"/>
    <b v="1"/>
    <s v="photography/photography books"/>
    <x v="7"/>
    <s v="photography books"/>
    <x v="7"/>
    <x v="0"/>
    <s v="Jan"/>
    <s v="2016"/>
  </r>
  <r>
    <n v="994"/>
    <s v="Leach, Rich and Price"/>
    <s v="Implemented bi-directional flexibility"/>
    <n v="141100"/>
    <n v="74073"/>
    <x v="0"/>
    <n v="52.496810772501767"/>
    <n v="87.972684085510693"/>
    <n v="842"/>
    <s v="US"/>
    <s v="USD"/>
    <d v="2014-10-17T05:00:00"/>
    <n v="1413522000"/>
    <d v="2014-10-23T05:00:00"/>
    <n v="1414040400"/>
    <b v="0"/>
    <b v="1"/>
    <s v="publishing/translations"/>
    <x v="5"/>
    <s v="translations"/>
    <x v="4"/>
    <x v="1"/>
    <s v="Oct"/>
    <s v="2014"/>
  </r>
  <r>
    <n v="995"/>
    <s v="Manning-Hamilton"/>
    <s v="Vision-oriented scalable definition"/>
    <n v="97300"/>
    <n v="153216"/>
    <x v="1"/>
    <n v="157.46762589928059"/>
    <n v="74.995594713656388"/>
    <n v="2043"/>
    <s v="US"/>
    <s v="USD"/>
    <d v="2018-11-04T05:00:00"/>
    <n v="1541307600"/>
    <d v="2018-12-03T06:00:00"/>
    <n v="1543816800"/>
    <b v="0"/>
    <b v="1"/>
    <s v="food/food trucks"/>
    <x v="0"/>
    <s v="food trucks"/>
    <x v="0"/>
    <x v="9"/>
    <s v="Dec"/>
    <s v="2018"/>
  </r>
  <r>
    <n v="996"/>
    <s v="Butler LLC"/>
    <s v="Future-proofed upward-trending migration"/>
    <n v="6600"/>
    <n v="4814"/>
    <x v="0"/>
    <n v="72.939393939393938"/>
    <n v="42.982142857142854"/>
    <n v="112"/>
    <s v="US"/>
    <s v="USD"/>
    <d v="2013-01-02T06:00:00"/>
    <n v="1357106400"/>
    <d v="2013-02-01T06:00:00"/>
    <n v="1359698400"/>
    <b v="0"/>
    <b v="0"/>
    <s v="theater/plays"/>
    <x v="3"/>
    <s v="plays"/>
    <x v="2"/>
    <x v="2"/>
    <s v="Feb"/>
    <s v="2013"/>
  </r>
  <r>
    <n v="997"/>
    <s v="Ball LLC"/>
    <s v="Right-sized full-range throughput"/>
    <n v="7600"/>
    <n v="4603"/>
    <x v="3"/>
    <n v="60.565789473684205"/>
    <n v="33.115107913669064"/>
    <n v="139"/>
    <s v="IT"/>
    <s v="EUR"/>
    <d v="2014-01-20T06:00:00"/>
    <n v="1390197600"/>
    <d v="2014-01-25T06:00:00"/>
    <n v="1390629600"/>
    <b v="0"/>
    <b v="0"/>
    <s v="theater/plays"/>
    <x v="3"/>
    <s v="plays"/>
    <x v="2"/>
    <x v="1"/>
    <s v="Jan"/>
    <s v="2014"/>
  </r>
  <r>
    <n v="998"/>
    <s v="Taylor, Santiago and Flores"/>
    <s v="Polarized composite customer loyalty"/>
    <n v="66600"/>
    <n v="37823"/>
    <x v="0"/>
    <n v="56.791291291291287"/>
    <n v="101.13101604278074"/>
    <n v="374"/>
    <s v="US"/>
    <s v="USD"/>
    <d v="2010-02-11T06:00:00"/>
    <n v="1265868000"/>
    <d v="2010-02-25T06:00:00"/>
    <n v="1267077600"/>
    <b v="0"/>
    <b v="1"/>
    <s v="music/indie rock"/>
    <x v="1"/>
    <s v="indie rock"/>
    <x v="10"/>
    <x v="6"/>
    <s v="Feb"/>
    <s v="2010"/>
  </r>
  <r>
    <n v="999"/>
    <s v="Hernandez, Norton and Kelley"/>
    <s v="Expanded eco-centric policy"/>
    <n v="111100"/>
    <n v="62819"/>
    <x v="3"/>
    <n v="56.542754275427541"/>
    <n v="55.98841354723708"/>
    <n v="1122"/>
    <s v="US"/>
    <s v="USD"/>
    <d v="2016-06-29T05:00:00"/>
    <n v="1467176400"/>
    <d v="2016-07-06T05:00:00"/>
    <n v="1467781200"/>
    <b v="0"/>
    <b v="0"/>
    <s v="food/food trucks"/>
    <x v="0"/>
    <s v="food trucks"/>
    <x v="5"/>
    <x v="7"/>
    <s v="Jul"/>
    <s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D89DD-2E44-0B44-9131-D939710EBCFA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numFmtId="2"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B371C-046A-C743-8B07-8D14A1C0E7A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0">
    <pivotField showAll="0"/>
    <pivotField showAll="0"/>
    <pivotField showAll="0"/>
    <pivotField numFmtId="44" showAll="0"/>
    <pivotField numFmtId="44" showAll="0"/>
    <pivotField axis="axisCol" showAll="0">
      <items count="5">
        <item x="3"/>
        <item x="0"/>
        <item x="2"/>
        <item x="1"/>
        <item t="default"/>
      </items>
    </pivotField>
    <pivotField dataField="1" numFmtId="2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numFmtId="2"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cent Funded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48723-4978-FD4D-8B36-4E8FD7EDA9A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numFmtId="44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01787-2FF7-3A4C-8AFE-314D68FF5E8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20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1"/>
  <sheetViews>
    <sheetView workbookViewId="0">
      <selection sqref="A1:X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7" max="7" width="13.83203125" style="7" bestFit="1" customWidth="1"/>
    <col min="8" max="8" width="16" style="7" bestFit="1" customWidth="1"/>
    <col min="9" max="9" width="13" bestFit="1" customWidth="1"/>
    <col min="12" max="12" width="25.6640625" bestFit="1" customWidth="1"/>
    <col min="13" max="13" width="11.1640625" bestFit="1" customWidth="1"/>
    <col min="14" max="14" width="20.33203125" style="8" bestFit="1" customWidth="1"/>
    <col min="15" max="15" width="11.1640625" bestFit="1" customWidth="1"/>
    <col min="18" max="18" width="28" bestFit="1" customWidth="1"/>
    <col min="19" max="19" width="14.33203125" bestFit="1" customWidth="1"/>
    <col min="20" max="20" width="12" bestFit="1" customWidth="1"/>
    <col min="21" max="21" width="12" customWidth="1"/>
    <col min="26" max="26" width="11.5" bestFit="1" customWidth="1"/>
  </cols>
  <sheetData>
    <row r="1" spans="1:26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6" t="s">
        <v>2029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2031</v>
      </c>
      <c r="M1" s="1" t="s">
        <v>8</v>
      </c>
      <c r="N1" s="9" t="s">
        <v>2032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2082</v>
      </c>
      <c r="V1" s="1" t="s">
        <v>2080</v>
      </c>
      <c r="W1" s="1" t="s">
        <v>2083</v>
      </c>
      <c r="X1" s="1" t="s">
        <v>2081</v>
      </c>
    </row>
    <row r="2" spans="1:26" ht="18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 s="7">
        <f>IFERROR(E2/D2,0)*100</f>
        <v>0</v>
      </c>
      <c r="H2" s="7">
        <f>IFERROR(E2/I2,0)</f>
        <v>0</v>
      </c>
      <c r="I2">
        <v>0</v>
      </c>
      <c r="J2" t="s">
        <v>15</v>
      </c>
      <c r="K2" t="s">
        <v>16</v>
      </c>
      <c r="L2" s="8">
        <f>(M2/86400)+DATE(1970,1,1)</f>
        <v>42336.25</v>
      </c>
      <c r="M2">
        <v>1448690400</v>
      </c>
      <c r="N2" s="8">
        <f>(O2/86400)+DATE(1970,1,1)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s="10" t="str">
        <f>LEFT(R2, SEARCH("/",R2,1)-1)</f>
        <v>food</v>
      </c>
      <c r="T2" t="str">
        <f>RIGHT(R2,LEN(R2)-SEARCH("/",R2,1))</f>
        <v>food trucks</v>
      </c>
      <c r="U2" t="str">
        <f>TEXT(L:L,"mmm")</f>
        <v>Nov</v>
      </c>
      <c r="V2" t="str">
        <f>TEXT(L:L,"yyy")</f>
        <v>2015</v>
      </c>
      <c r="W2" t="str">
        <f>TEXT(N:N,"mmm")</f>
        <v>Dec</v>
      </c>
      <c r="X2" t="str">
        <f>TEXT(N:N,"yyy")</f>
        <v>2015</v>
      </c>
    </row>
    <row r="3" spans="1:26" ht="18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 s="7">
        <f t="shared" ref="G3:G66" si="0">IFERROR(E3/D3,0)*100</f>
        <v>1040</v>
      </c>
      <c r="H3" s="7">
        <f t="shared" ref="H3:H66" si="1">IFERROR(E3/I3,0)</f>
        <v>92.151898734177209</v>
      </c>
      <c r="I3">
        <v>158</v>
      </c>
      <c r="J3" t="s">
        <v>21</v>
      </c>
      <c r="K3" t="s">
        <v>22</v>
      </c>
      <c r="L3" s="8">
        <f t="shared" ref="L3:L66" si="2">(M3/86400)+DATE(1970,1,1)</f>
        <v>41870.208333333336</v>
      </c>
      <c r="M3">
        <v>1408424400</v>
      </c>
      <c r="N3" s="8">
        <f t="shared" ref="N3:N66" si="3">(O3/86400)+DATE(1970,1,1)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s="10" t="str">
        <f t="shared" ref="S3:S66" si="4">LEFT(R3, SEARCH("/",R3,1)-1)</f>
        <v>music</v>
      </c>
      <c r="T3" t="str">
        <f t="shared" ref="T3:T66" si="5">RIGHT(R3,LEN(R3)-SEARCH("/",R3,1))</f>
        <v>rock</v>
      </c>
      <c r="U3" t="str">
        <f t="shared" ref="U3:U66" si="6">TEXT(L:L,"mmm")</f>
        <v>Aug</v>
      </c>
      <c r="V3" t="str">
        <f t="shared" ref="V3:V66" si="7">TEXT(L:L,"yyy")</f>
        <v>2014</v>
      </c>
      <c r="W3" t="str">
        <f t="shared" ref="W3:W66" si="8">TEXT(N:N,"mmm")</f>
        <v>Aug</v>
      </c>
      <c r="X3" t="str">
        <f t="shared" ref="X3:X66" si="9">TEXT(N:N,"yyy")</f>
        <v>2014</v>
      </c>
    </row>
    <row r="4" spans="1:26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 s="7">
        <f t="shared" si="0"/>
        <v>131.4787822878229</v>
      </c>
      <c r="H4" s="7">
        <f t="shared" si="1"/>
        <v>100.01614035087719</v>
      </c>
      <c r="I4">
        <v>1425</v>
      </c>
      <c r="J4" t="s">
        <v>26</v>
      </c>
      <c r="K4" t="s">
        <v>27</v>
      </c>
      <c r="L4" s="8">
        <f t="shared" si="2"/>
        <v>41595.25</v>
      </c>
      <c r="M4">
        <v>1384668000</v>
      </c>
      <c r="N4" s="8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s="10" t="str">
        <f t="shared" si="4"/>
        <v>technology</v>
      </c>
      <c r="T4" t="str">
        <f t="shared" si="5"/>
        <v>web</v>
      </c>
      <c r="U4" t="str">
        <f t="shared" si="6"/>
        <v>Nov</v>
      </c>
      <c r="V4" t="str">
        <f t="shared" si="7"/>
        <v>2013</v>
      </c>
      <c r="W4" t="str">
        <f t="shared" si="8"/>
        <v>Nov</v>
      </c>
      <c r="X4" t="str">
        <f t="shared" si="9"/>
        <v>2013</v>
      </c>
    </row>
    <row r="5" spans="1:26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 s="7">
        <f t="shared" si="0"/>
        <v>58.976190476190467</v>
      </c>
      <c r="H5" s="7">
        <f t="shared" si="1"/>
        <v>103.20833333333333</v>
      </c>
      <c r="I5">
        <v>24</v>
      </c>
      <c r="J5" t="s">
        <v>21</v>
      </c>
      <c r="K5" t="s">
        <v>22</v>
      </c>
      <c r="L5" s="8">
        <f t="shared" si="2"/>
        <v>43688.208333333328</v>
      </c>
      <c r="M5">
        <v>1565499600</v>
      </c>
      <c r="N5" s="8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s="10" t="str">
        <f t="shared" si="4"/>
        <v>music</v>
      </c>
      <c r="T5" t="str">
        <f t="shared" si="5"/>
        <v>rock</v>
      </c>
      <c r="U5" t="str">
        <f t="shared" si="6"/>
        <v>Aug</v>
      </c>
      <c r="V5" t="str">
        <f t="shared" si="7"/>
        <v>2019</v>
      </c>
      <c r="W5" t="str">
        <f t="shared" si="8"/>
        <v>Sep</v>
      </c>
      <c r="X5" t="str">
        <f t="shared" si="9"/>
        <v>2019</v>
      </c>
    </row>
    <row r="6" spans="1:26" ht="18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 s="7">
        <f t="shared" si="0"/>
        <v>69.276315789473685</v>
      </c>
      <c r="H6" s="7">
        <f t="shared" si="1"/>
        <v>99.339622641509436</v>
      </c>
      <c r="I6">
        <v>53</v>
      </c>
      <c r="J6" t="s">
        <v>21</v>
      </c>
      <c r="K6" t="s">
        <v>22</v>
      </c>
      <c r="L6" s="8">
        <f t="shared" si="2"/>
        <v>43485.25</v>
      </c>
      <c r="M6">
        <v>1547964000</v>
      </c>
      <c r="N6" s="8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s="10" t="str">
        <f t="shared" si="4"/>
        <v>theater</v>
      </c>
      <c r="T6" t="str">
        <f t="shared" si="5"/>
        <v>plays</v>
      </c>
      <c r="U6" t="str">
        <f t="shared" si="6"/>
        <v>Jan</v>
      </c>
      <c r="V6" t="str">
        <f t="shared" si="7"/>
        <v>2019</v>
      </c>
      <c r="W6" t="str">
        <f t="shared" si="8"/>
        <v>Jan</v>
      </c>
      <c r="X6" t="str">
        <f t="shared" si="9"/>
        <v>2019</v>
      </c>
    </row>
    <row r="7" spans="1:26" ht="18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 s="7">
        <f t="shared" si="0"/>
        <v>173.61842105263159</v>
      </c>
      <c r="H7" s="7">
        <f t="shared" si="1"/>
        <v>75.833333333333329</v>
      </c>
      <c r="I7">
        <v>174</v>
      </c>
      <c r="J7" t="s">
        <v>36</v>
      </c>
      <c r="K7" t="s">
        <v>37</v>
      </c>
      <c r="L7" s="8">
        <f t="shared" si="2"/>
        <v>41149.208333333336</v>
      </c>
      <c r="M7">
        <v>1346130000</v>
      </c>
      <c r="N7" s="8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s="10" t="str">
        <f t="shared" si="4"/>
        <v>theater</v>
      </c>
      <c r="T7" t="str">
        <f t="shared" si="5"/>
        <v>plays</v>
      </c>
      <c r="U7" t="str">
        <f t="shared" si="6"/>
        <v>Aug</v>
      </c>
      <c r="V7" t="str">
        <f t="shared" si="7"/>
        <v>2012</v>
      </c>
      <c r="W7" t="str">
        <f t="shared" si="8"/>
        <v>Sep</v>
      </c>
      <c r="X7" t="str">
        <f t="shared" si="9"/>
        <v>2012</v>
      </c>
    </row>
    <row r="8" spans="1:26" ht="18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 s="7">
        <f t="shared" si="0"/>
        <v>20.961538461538463</v>
      </c>
      <c r="H8" s="7">
        <f t="shared" si="1"/>
        <v>60.555555555555557</v>
      </c>
      <c r="I8">
        <v>18</v>
      </c>
      <c r="J8" t="s">
        <v>40</v>
      </c>
      <c r="K8" t="s">
        <v>41</v>
      </c>
      <c r="L8" s="8">
        <f t="shared" si="2"/>
        <v>42991.208333333328</v>
      </c>
      <c r="M8">
        <v>1505278800</v>
      </c>
      <c r="N8" s="8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s="10" t="str">
        <f t="shared" si="4"/>
        <v>film &amp; video</v>
      </c>
      <c r="T8" t="str">
        <f t="shared" si="5"/>
        <v>documentary</v>
      </c>
      <c r="U8" t="str">
        <f t="shared" si="6"/>
        <v>Sep</v>
      </c>
      <c r="V8" t="str">
        <f t="shared" si="7"/>
        <v>2017</v>
      </c>
      <c r="W8" t="str">
        <f t="shared" si="8"/>
        <v>Sep</v>
      </c>
      <c r="X8" t="str">
        <f t="shared" si="9"/>
        <v>2017</v>
      </c>
    </row>
    <row r="9" spans="1:26" ht="18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 s="7">
        <f t="shared" si="0"/>
        <v>327.57777777777778</v>
      </c>
      <c r="H9" s="7">
        <f t="shared" si="1"/>
        <v>64.93832599118943</v>
      </c>
      <c r="I9">
        <v>227</v>
      </c>
      <c r="J9" t="s">
        <v>36</v>
      </c>
      <c r="K9" t="s">
        <v>37</v>
      </c>
      <c r="L9" s="8">
        <f t="shared" si="2"/>
        <v>42229.208333333328</v>
      </c>
      <c r="M9">
        <v>1439442000</v>
      </c>
      <c r="N9" s="8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s="10" t="str">
        <f t="shared" si="4"/>
        <v>theater</v>
      </c>
      <c r="T9" t="str">
        <f t="shared" si="5"/>
        <v>plays</v>
      </c>
      <c r="U9" t="str">
        <f t="shared" si="6"/>
        <v>Aug</v>
      </c>
      <c r="V9" t="str">
        <f t="shared" si="7"/>
        <v>2015</v>
      </c>
      <c r="W9" t="str">
        <f t="shared" si="8"/>
        <v>Aug</v>
      </c>
      <c r="X9" t="str">
        <f t="shared" si="9"/>
        <v>2015</v>
      </c>
      <c r="Y9" t="s">
        <v>2035</v>
      </c>
      <c r="Z9" s="11">
        <f>AVERAGE(D:D)</f>
        <v>43983.1</v>
      </c>
    </row>
    <row r="10" spans="1:26" ht="18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 s="7">
        <f t="shared" si="0"/>
        <v>19.932788374205266</v>
      </c>
      <c r="H10" s="7">
        <f t="shared" si="1"/>
        <v>30.997175141242938</v>
      </c>
      <c r="I10">
        <v>708</v>
      </c>
      <c r="J10" t="s">
        <v>36</v>
      </c>
      <c r="K10" t="s">
        <v>37</v>
      </c>
      <c r="L10" s="8">
        <f t="shared" si="2"/>
        <v>40399.208333333336</v>
      </c>
      <c r="M10">
        <v>1281330000</v>
      </c>
      <c r="N10" s="8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s="10" t="str">
        <f t="shared" si="4"/>
        <v>theater</v>
      </c>
      <c r="T10" t="str">
        <f t="shared" si="5"/>
        <v>plays</v>
      </c>
      <c r="U10" t="str">
        <f t="shared" si="6"/>
        <v>Aug</v>
      </c>
      <c r="V10" t="str">
        <f t="shared" si="7"/>
        <v>2010</v>
      </c>
      <c r="W10" t="str">
        <f t="shared" si="8"/>
        <v>Aug</v>
      </c>
      <c r="X10" t="str">
        <f t="shared" si="9"/>
        <v>2010</v>
      </c>
      <c r="Y10" t="s">
        <v>2036</v>
      </c>
      <c r="Z10" s="11">
        <f>MEDIAN(D:D)</f>
        <v>8300</v>
      </c>
    </row>
    <row r="11" spans="1:26" ht="18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 s="7">
        <f t="shared" si="0"/>
        <v>51.741935483870968</v>
      </c>
      <c r="H11" s="7">
        <f t="shared" si="1"/>
        <v>72.909090909090907</v>
      </c>
      <c r="I11">
        <v>44</v>
      </c>
      <c r="J11" t="s">
        <v>21</v>
      </c>
      <c r="K11" t="s">
        <v>22</v>
      </c>
      <c r="L11" s="8">
        <f t="shared" si="2"/>
        <v>41536.208333333336</v>
      </c>
      <c r="M11">
        <v>1379566800</v>
      </c>
      <c r="N11" s="8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s="10" t="str">
        <f t="shared" si="4"/>
        <v>music</v>
      </c>
      <c r="T11" t="str">
        <f t="shared" si="5"/>
        <v>electric music</v>
      </c>
      <c r="U11" t="str">
        <f t="shared" si="6"/>
        <v>Sep</v>
      </c>
      <c r="V11" t="str">
        <f t="shared" si="7"/>
        <v>2013</v>
      </c>
      <c r="W11" t="str">
        <f t="shared" si="8"/>
        <v>Nov</v>
      </c>
      <c r="X11" t="str">
        <f t="shared" si="9"/>
        <v>2013</v>
      </c>
      <c r="Y11" t="s">
        <v>2037</v>
      </c>
      <c r="Z11">
        <f>_xlfn.VAR.S((D:D))</f>
        <v>3476567632.0220222</v>
      </c>
    </row>
    <row r="12" spans="1:26" ht="18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 s="7">
        <f t="shared" si="0"/>
        <v>266.11538461538464</v>
      </c>
      <c r="H12" s="7">
        <f t="shared" si="1"/>
        <v>62.9</v>
      </c>
      <c r="I12">
        <v>220</v>
      </c>
      <c r="J12" t="s">
        <v>21</v>
      </c>
      <c r="K12" t="s">
        <v>22</v>
      </c>
      <c r="L12" s="8">
        <f t="shared" si="2"/>
        <v>40404.208333333336</v>
      </c>
      <c r="M12">
        <v>1281762000</v>
      </c>
      <c r="N12" s="8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s="10" t="str">
        <f t="shared" si="4"/>
        <v>film &amp; video</v>
      </c>
      <c r="T12" t="str">
        <f t="shared" si="5"/>
        <v>drama</v>
      </c>
      <c r="U12" t="str">
        <f t="shared" si="6"/>
        <v>Aug</v>
      </c>
      <c r="V12" t="str">
        <f t="shared" si="7"/>
        <v>2010</v>
      </c>
      <c r="W12" t="str">
        <f t="shared" si="8"/>
        <v>Oct</v>
      </c>
      <c r="X12" t="str">
        <f t="shared" si="9"/>
        <v>2010</v>
      </c>
    </row>
    <row r="13" spans="1:26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 s="7">
        <f t="shared" si="0"/>
        <v>48.095238095238095</v>
      </c>
      <c r="H13" s="7">
        <f t="shared" si="1"/>
        <v>112.22222222222223</v>
      </c>
      <c r="I13">
        <v>27</v>
      </c>
      <c r="J13" t="s">
        <v>21</v>
      </c>
      <c r="K13" t="s">
        <v>22</v>
      </c>
      <c r="L13" s="8">
        <f t="shared" si="2"/>
        <v>40442.208333333336</v>
      </c>
      <c r="M13">
        <v>1285045200</v>
      </c>
      <c r="N13" s="8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s="10" t="str">
        <f t="shared" si="4"/>
        <v>theater</v>
      </c>
      <c r="T13" t="str">
        <f t="shared" si="5"/>
        <v>plays</v>
      </c>
      <c r="U13" t="str">
        <f t="shared" si="6"/>
        <v>Sep</v>
      </c>
      <c r="V13" t="str">
        <f t="shared" si="7"/>
        <v>2010</v>
      </c>
      <c r="W13" t="str">
        <f t="shared" si="8"/>
        <v>Sep</v>
      </c>
      <c r="X13" t="str">
        <f t="shared" si="9"/>
        <v>2010</v>
      </c>
      <c r="Y13" t="s">
        <v>2038</v>
      </c>
      <c r="Z13">
        <f>_xlfn.STDEV.S(D:D)</f>
        <v>58962.425594797423</v>
      </c>
    </row>
    <row r="14" spans="1:26" ht="18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 s="7">
        <f t="shared" si="0"/>
        <v>89.349206349206341</v>
      </c>
      <c r="H14" s="7">
        <f t="shared" si="1"/>
        <v>102.34545454545454</v>
      </c>
      <c r="I14">
        <v>55</v>
      </c>
      <c r="J14" t="s">
        <v>21</v>
      </c>
      <c r="K14" t="s">
        <v>22</v>
      </c>
      <c r="L14" s="8">
        <f t="shared" si="2"/>
        <v>43760.208333333328</v>
      </c>
      <c r="M14">
        <v>1571720400</v>
      </c>
      <c r="N14" s="8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s="10" t="str">
        <f t="shared" si="4"/>
        <v>film &amp; video</v>
      </c>
      <c r="T14" t="str">
        <f t="shared" si="5"/>
        <v>drama</v>
      </c>
      <c r="U14" t="str">
        <f t="shared" si="6"/>
        <v>Oct</v>
      </c>
      <c r="V14" t="str">
        <f t="shared" si="7"/>
        <v>2019</v>
      </c>
      <c r="W14" t="str">
        <f t="shared" si="8"/>
        <v>Oct</v>
      </c>
      <c r="X14" t="str">
        <f t="shared" si="9"/>
        <v>2019</v>
      </c>
    </row>
    <row r="15" spans="1:26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 s="7">
        <f t="shared" si="0"/>
        <v>245.11904761904765</v>
      </c>
      <c r="H15" s="7">
        <f t="shared" si="1"/>
        <v>105.05102040816327</v>
      </c>
      <c r="I15">
        <v>98</v>
      </c>
      <c r="J15" t="s">
        <v>21</v>
      </c>
      <c r="K15" t="s">
        <v>22</v>
      </c>
      <c r="L15" s="8">
        <f t="shared" si="2"/>
        <v>42532.208333333328</v>
      </c>
      <c r="M15">
        <v>1465621200</v>
      </c>
      <c r="N15" s="8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s="10" t="str">
        <f t="shared" si="4"/>
        <v>music</v>
      </c>
      <c r="T15" t="str">
        <f t="shared" si="5"/>
        <v>indie rock</v>
      </c>
      <c r="U15" t="str">
        <f t="shared" si="6"/>
        <v>Jun</v>
      </c>
      <c r="V15" t="str">
        <f t="shared" si="7"/>
        <v>2016</v>
      </c>
      <c r="W15" t="str">
        <f t="shared" si="8"/>
        <v>Jun</v>
      </c>
      <c r="X15" t="str">
        <f t="shared" si="9"/>
        <v>2016</v>
      </c>
    </row>
    <row r="16" spans="1:26" ht="18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 s="7">
        <f t="shared" si="0"/>
        <v>66.769503546099301</v>
      </c>
      <c r="H16" s="7">
        <f t="shared" si="1"/>
        <v>94.144999999999996</v>
      </c>
      <c r="I16">
        <v>200</v>
      </c>
      <c r="J16" t="s">
        <v>21</v>
      </c>
      <c r="K16" t="s">
        <v>22</v>
      </c>
      <c r="L16" s="8">
        <f t="shared" si="2"/>
        <v>40974.25</v>
      </c>
      <c r="M16">
        <v>1331013600</v>
      </c>
      <c r="N16" s="8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s="10" t="str">
        <f t="shared" si="4"/>
        <v>music</v>
      </c>
      <c r="T16" t="str">
        <f t="shared" si="5"/>
        <v>indie rock</v>
      </c>
      <c r="U16" t="str">
        <f t="shared" si="6"/>
        <v>Mar</v>
      </c>
      <c r="V16" t="str">
        <f t="shared" si="7"/>
        <v>2012</v>
      </c>
      <c r="W16" t="str">
        <f t="shared" si="8"/>
        <v>Apr</v>
      </c>
      <c r="X16" t="str">
        <f t="shared" si="9"/>
        <v>2012</v>
      </c>
    </row>
    <row r="17" spans="1:24" ht="18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 s="7">
        <f t="shared" si="0"/>
        <v>47.307881773399011</v>
      </c>
      <c r="H17" s="7">
        <f t="shared" si="1"/>
        <v>84.986725663716811</v>
      </c>
      <c r="I17">
        <v>452</v>
      </c>
      <c r="J17" t="s">
        <v>21</v>
      </c>
      <c r="K17" t="s">
        <v>22</v>
      </c>
      <c r="L17" s="8">
        <f t="shared" si="2"/>
        <v>43809.25</v>
      </c>
      <c r="M17">
        <v>1575957600</v>
      </c>
      <c r="N17" s="8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s="10" t="str">
        <f t="shared" si="4"/>
        <v>technology</v>
      </c>
      <c r="T17" t="str">
        <f t="shared" si="5"/>
        <v>wearables</v>
      </c>
      <c r="U17" t="str">
        <f t="shared" si="6"/>
        <v>Dec</v>
      </c>
      <c r="V17" t="str">
        <f t="shared" si="7"/>
        <v>2019</v>
      </c>
      <c r="W17" t="str">
        <f t="shared" si="8"/>
        <v>Dec</v>
      </c>
      <c r="X17" t="str">
        <f t="shared" si="9"/>
        <v>2019</v>
      </c>
    </row>
    <row r="18" spans="1:24" ht="18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 s="7">
        <f t="shared" si="0"/>
        <v>649.47058823529414</v>
      </c>
      <c r="H18" s="7">
        <f t="shared" si="1"/>
        <v>110.41</v>
      </c>
      <c r="I18">
        <v>100</v>
      </c>
      <c r="J18" t="s">
        <v>21</v>
      </c>
      <c r="K18" t="s">
        <v>22</v>
      </c>
      <c r="L18" s="8">
        <f t="shared" si="2"/>
        <v>41661.25</v>
      </c>
      <c r="M18">
        <v>1390370400</v>
      </c>
      <c r="N18" s="8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s="10" t="str">
        <f t="shared" si="4"/>
        <v>publishing</v>
      </c>
      <c r="T18" t="str">
        <f t="shared" si="5"/>
        <v>nonfiction</v>
      </c>
      <c r="U18" t="str">
        <f t="shared" si="6"/>
        <v>Jan</v>
      </c>
      <c r="V18" t="str">
        <f t="shared" si="7"/>
        <v>2014</v>
      </c>
      <c r="W18" t="str">
        <f t="shared" si="8"/>
        <v>Feb</v>
      </c>
      <c r="X18" t="str">
        <f t="shared" si="9"/>
        <v>2014</v>
      </c>
    </row>
    <row r="19" spans="1:24" ht="18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 s="7">
        <f t="shared" si="0"/>
        <v>159.39125295508273</v>
      </c>
      <c r="H19" s="7">
        <f t="shared" si="1"/>
        <v>107.96236989591674</v>
      </c>
      <c r="I19">
        <v>1249</v>
      </c>
      <c r="J19" t="s">
        <v>21</v>
      </c>
      <c r="K19" t="s">
        <v>22</v>
      </c>
      <c r="L19" s="8">
        <f t="shared" si="2"/>
        <v>40555.25</v>
      </c>
      <c r="M19">
        <v>1294812000</v>
      </c>
      <c r="N19" s="8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s="10" t="str">
        <f t="shared" si="4"/>
        <v>film &amp; video</v>
      </c>
      <c r="T19" t="str">
        <f t="shared" si="5"/>
        <v>animation</v>
      </c>
      <c r="U19" t="str">
        <f t="shared" si="6"/>
        <v>Jan</v>
      </c>
      <c r="V19" t="str">
        <f t="shared" si="7"/>
        <v>2011</v>
      </c>
      <c r="W19" t="str">
        <f t="shared" si="8"/>
        <v>Jan</v>
      </c>
      <c r="X19" t="str">
        <f t="shared" si="9"/>
        <v>2011</v>
      </c>
    </row>
    <row r="20" spans="1:24" ht="18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 s="7">
        <f t="shared" si="0"/>
        <v>66.912087912087912</v>
      </c>
      <c r="H20" s="7">
        <f t="shared" si="1"/>
        <v>45.103703703703701</v>
      </c>
      <c r="I20">
        <v>135</v>
      </c>
      <c r="J20" t="s">
        <v>21</v>
      </c>
      <c r="K20" t="s">
        <v>22</v>
      </c>
      <c r="L20" s="8">
        <f t="shared" si="2"/>
        <v>43351.208333333328</v>
      </c>
      <c r="M20">
        <v>1536382800</v>
      </c>
      <c r="N20" s="8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s="10" t="str">
        <f t="shared" si="4"/>
        <v>theater</v>
      </c>
      <c r="T20" t="str">
        <f t="shared" si="5"/>
        <v>plays</v>
      </c>
      <c r="U20" t="str">
        <f t="shared" si="6"/>
        <v>Sep</v>
      </c>
      <c r="V20" t="str">
        <f t="shared" si="7"/>
        <v>2018</v>
      </c>
      <c r="W20" t="str">
        <f t="shared" si="8"/>
        <v>Sep</v>
      </c>
      <c r="X20" t="str">
        <f t="shared" si="9"/>
        <v>2018</v>
      </c>
    </row>
    <row r="21" spans="1:24" ht="18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 s="7">
        <f t="shared" si="0"/>
        <v>48.529600000000002</v>
      </c>
      <c r="H21" s="7">
        <f t="shared" si="1"/>
        <v>45.001483679525222</v>
      </c>
      <c r="I21">
        <v>674</v>
      </c>
      <c r="J21" t="s">
        <v>21</v>
      </c>
      <c r="K21" t="s">
        <v>22</v>
      </c>
      <c r="L21" s="8">
        <f t="shared" si="2"/>
        <v>43528.25</v>
      </c>
      <c r="M21">
        <v>1551679200</v>
      </c>
      <c r="N21" s="8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s="10" t="str">
        <f t="shared" si="4"/>
        <v>theater</v>
      </c>
      <c r="T21" t="str">
        <f t="shared" si="5"/>
        <v>plays</v>
      </c>
      <c r="U21" t="str">
        <f t="shared" si="6"/>
        <v>Mar</v>
      </c>
      <c r="V21" t="str">
        <f t="shared" si="7"/>
        <v>2019</v>
      </c>
      <c r="W21" t="str">
        <f t="shared" si="8"/>
        <v>Mar</v>
      </c>
      <c r="X21" t="str">
        <f t="shared" si="9"/>
        <v>2019</v>
      </c>
    </row>
    <row r="22" spans="1:24" ht="18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 s="7">
        <f t="shared" si="0"/>
        <v>112.24279210925646</v>
      </c>
      <c r="H22" s="7">
        <f t="shared" si="1"/>
        <v>105.97134670487107</v>
      </c>
      <c r="I22">
        <v>1396</v>
      </c>
      <c r="J22" t="s">
        <v>21</v>
      </c>
      <c r="K22" t="s">
        <v>22</v>
      </c>
      <c r="L22" s="8">
        <f t="shared" si="2"/>
        <v>41848.208333333336</v>
      </c>
      <c r="M22">
        <v>1406523600</v>
      </c>
      <c r="N22" s="8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s="10" t="str">
        <f t="shared" si="4"/>
        <v>film &amp; video</v>
      </c>
      <c r="T22" t="str">
        <f t="shared" si="5"/>
        <v>drama</v>
      </c>
      <c r="U22" t="str">
        <f t="shared" si="6"/>
        <v>Jul</v>
      </c>
      <c r="V22" t="str">
        <f t="shared" si="7"/>
        <v>2014</v>
      </c>
      <c r="W22" t="str">
        <f t="shared" si="8"/>
        <v>Jul</v>
      </c>
      <c r="X22" t="str">
        <f t="shared" si="9"/>
        <v>2014</v>
      </c>
    </row>
    <row r="23" spans="1:24" ht="18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 s="7">
        <f t="shared" si="0"/>
        <v>40.992553191489364</v>
      </c>
      <c r="H23" s="7">
        <f t="shared" si="1"/>
        <v>69.055555555555557</v>
      </c>
      <c r="I23">
        <v>558</v>
      </c>
      <c r="J23" t="s">
        <v>21</v>
      </c>
      <c r="K23" t="s">
        <v>22</v>
      </c>
      <c r="L23" s="8">
        <f t="shared" si="2"/>
        <v>40770.208333333336</v>
      </c>
      <c r="M23">
        <v>1313384400</v>
      </c>
      <c r="N23" s="8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s="10" t="str">
        <f t="shared" si="4"/>
        <v>theater</v>
      </c>
      <c r="T23" t="str">
        <f t="shared" si="5"/>
        <v>plays</v>
      </c>
      <c r="U23" t="str">
        <f t="shared" si="6"/>
        <v>Aug</v>
      </c>
      <c r="V23" t="str">
        <f t="shared" si="7"/>
        <v>2011</v>
      </c>
      <c r="W23" t="str">
        <f t="shared" si="8"/>
        <v>Sep</v>
      </c>
      <c r="X23" t="str">
        <f t="shared" si="9"/>
        <v>2011</v>
      </c>
    </row>
    <row r="24" spans="1:24" ht="18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 s="7">
        <f t="shared" si="0"/>
        <v>128.07106598984771</v>
      </c>
      <c r="H24" s="7">
        <f t="shared" si="1"/>
        <v>85.044943820224717</v>
      </c>
      <c r="I24">
        <v>890</v>
      </c>
      <c r="J24" t="s">
        <v>21</v>
      </c>
      <c r="K24" t="s">
        <v>22</v>
      </c>
      <c r="L24" s="8">
        <f t="shared" si="2"/>
        <v>43193.208333333328</v>
      </c>
      <c r="M24">
        <v>1522731600</v>
      </c>
      <c r="N24" s="8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s="10" t="str">
        <f t="shared" si="4"/>
        <v>theater</v>
      </c>
      <c r="T24" t="str">
        <f t="shared" si="5"/>
        <v>plays</v>
      </c>
      <c r="U24" t="str">
        <f t="shared" si="6"/>
        <v>Apr</v>
      </c>
      <c r="V24" t="str">
        <f t="shared" si="7"/>
        <v>2018</v>
      </c>
      <c r="W24" t="str">
        <f t="shared" si="8"/>
        <v>Apr</v>
      </c>
      <c r="X24" t="str">
        <f t="shared" si="9"/>
        <v>2018</v>
      </c>
    </row>
    <row r="25" spans="1:24" ht="18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 s="7">
        <f t="shared" si="0"/>
        <v>332.04444444444448</v>
      </c>
      <c r="H25" s="7">
        <f t="shared" si="1"/>
        <v>105.22535211267606</v>
      </c>
      <c r="I25">
        <v>142</v>
      </c>
      <c r="J25" t="s">
        <v>40</v>
      </c>
      <c r="K25" t="s">
        <v>41</v>
      </c>
      <c r="L25" s="8">
        <f t="shared" si="2"/>
        <v>43510.25</v>
      </c>
      <c r="M25">
        <v>1550124000</v>
      </c>
      <c r="N25" s="8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s="10" t="str">
        <f t="shared" si="4"/>
        <v>film &amp; video</v>
      </c>
      <c r="T25" t="str">
        <f t="shared" si="5"/>
        <v>documentary</v>
      </c>
      <c r="U25" t="str">
        <f t="shared" si="6"/>
        <v>Feb</v>
      </c>
      <c r="V25" t="str">
        <f t="shared" si="7"/>
        <v>2019</v>
      </c>
      <c r="W25" t="str">
        <f t="shared" si="8"/>
        <v>Apr</v>
      </c>
      <c r="X25" t="str">
        <f t="shared" si="9"/>
        <v>2019</v>
      </c>
    </row>
    <row r="26" spans="1:24" ht="18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 s="7">
        <f t="shared" si="0"/>
        <v>112.83225108225108</v>
      </c>
      <c r="H26" s="7">
        <f t="shared" si="1"/>
        <v>39.003741114852225</v>
      </c>
      <c r="I26">
        <v>2673</v>
      </c>
      <c r="J26" t="s">
        <v>21</v>
      </c>
      <c r="K26" t="s">
        <v>22</v>
      </c>
      <c r="L26" s="8">
        <f t="shared" si="2"/>
        <v>41811.208333333336</v>
      </c>
      <c r="M26">
        <v>1403326800</v>
      </c>
      <c r="N26" s="8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s="10" t="str">
        <f t="shared" si="4"/>
        <v>technology</v>
      </c>
      <c r="T26" t="str">
        <f t="shared" si="5"/>
        <v>wearables</v>
      </c>
      <c r="U26" t="str">
        <f t="shared" si="6"/>
        <v>Jun</v>
      </c>
      <c r="V26" t="str">
        <f t="shared" si="7"/>
        <v>2014</v>
      </c>
      <c r="W26" t="str">
        <f t="shared" si="8"/>
        <v>Jun</v>
      </c>
      <c r="X26" t="str">
        <f t="shared" si="9"/>
        <v>2014</v>
      </c>
    </row>
    <row r="27" spans="1:24" ht="18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 s="7">
        <f t="shared" si="0"/>
        <v>216.43636363636364</v>
      </c>
      <c r="H27" s="7">
        <f t="shared" si="1"/>
        <v>73.030674846625772</v>
      </c>
      <c r="I27">
        <v>163</v>
      </c>
      <c r="J27" t="s">
        <v>21</v>
      </c>
      <c r="K27" t="s">
        <v>22</v>
      </c>
      <c r="L27" s="8">
        <f t="shared" si="2"/>
        <v>40681.208333333336</v>
      </c>
      <c r="M27">
        <v>1305694800</v>
      </c>
      <c r="N27" s="8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s="10" t="str">
        <f t="shared" si="4"/>
        <v>games</v>
      </c>
      <c r="T27" t="str">
        <f t="shared" si="5"/>
        <v>video games</v>
      </c>
      <c r="U27" t="str">
        <f t="shared" si="6"/>
        <v>May</v>
      </c>
      <c r="V27" t="str">
        <f t="shared" si="7"/>
        <v>2011</v>
      </c>
      <c r="W27" t="str">
        <f t="shared" si="8"/>
        <v>Jun</v>
      </c>
      <c r="X27" t="str">
        <f t="shared" si="9"/>
        <v>2011</v>
      </c>
    </row>
    <row r="28" spans="1:24" ht="18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 s="7">
        <f t="shared" si="0"/>
        <v>48.199069767441863</v>
      </c>
      <c r="H28" s="7">
        <f t="shared" si="1"/>
        <v>35.009459459459457</v>
      </c>
      <c r="I28">
        <v>1480</v>
      </c>
      <c r="J28" t="s">
        <v>21</v>
      </c>
      <c r="K28" t="s">
        <v>22</v>
      </c>
      <c r="L28" s="8">
        <f t="shared" si="2"/>
        <v>43312.208333333328</v>
      </c>
      <c r="M28">
        <v>1533013200</v>
      </c>
      <c r="N28" s="8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s="10" t="str">
        <f t="shared" si="4"/>
        <v>theater</v>
      </c>
      <c r="T28" t="str">
        <f t="shared" si="5"/>
        <v>plays</v>
      </c>
      <c r="U28" t="str">
        <f t="shared" si="6"/>
        <v>Jul</v>
      </c>
      <c r="V28" t="str">
        <f t="shared" si="7"/>
        <v>2018</v>
      </c>
      <c r="W28" t="str">
        <f t="shared" si="8"/>
        <v>Aug</v>
      </c>
      <c r="X28" t="str">
        <f t="shared" si="9"/>
        <v>2018</v>
      </c>
    </row>
    <row r="29" spans="1:24" ht="18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 s="7">
        <f t="shared" si="0"/>
        <v>79.95</v>
      </c>
      <c r="H29" s="7">
        <f t="shared" si="1"/>
        <v>106.6</v>
      </c>
      <c r="I29">
        <v>15</v>
      </c>
      <c r="J29" t="s">
        <v>21</v>
      </c>
      <c r="K29" t="s">
        <v>22</v>
      </c>
      <c r="L29" s="8">
        <f t="shared" si="2"/>
        <v>42280.208333333328</v>
      </c>
      <c r="M29">
        <v>1443848400</v>
      </c>
      <c r="N29" s="8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s="10" t="str">
        <f t="shared" si="4"/>
        <v>music</v>
      </c>
      <c r="T29" t="str">
        <f t="shared" si="5"/>
        <v>rock</v>
      </c>
      <c r="U29" t="str">
        <f t="shared" si="6"/>
        <v>Oct</v>
      </c>
      <c r="V29" t="str">
        <f t="shared" si="7"/>
        <v>2015</v>
      </c>
      <c r="W29" t="str">
        <f t="shared" si="8"/>
        <v>Oct</v>
      </c>
      <c r="X29" t="str">
        <f t="shared" si="9"/>
        <v>2015</v>
      </c>
    </row>
    <row r="30" spans="1:24" ht="18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 s="7">
        <f t="shared" si="0"/>
        <v>105.22553516819573</v>
      </c>
      <c r="H30" s="7">
        <f t="shared" si="1"/>
        <v>61.997747747747745</v>
      </c>
      <c r="I30">
        <v>2220</v>
      </c>
      <c r="J30" t="s">
        <v>21</v>
      </c>
      <c r="K30" t="s">
        <v>22</v>
      </c>
      <c r="L30" s="8">
        <f t="shared" si="2"/>
        <v>40218.25</v>
      </c>
      <c r="M30">
        <v>1265695200</v>
      </c>
      <c r="N30" s="8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s="10" t="str">
        <f t="shared" si="4"/>
        <v>theater</v>
      </c>
      <c r="T30" t="str">
        <f t="shared" si="5"/>
        <v>plays</v>
      </c>
      <c r="U30" t="str">
        <f t="shared" si="6"/>
        <v>Feb</v>
      </c>
      <c r="V30" t="str">
        <f t="shared" si="7"/>
        <v>2010</v>
      </c>
      <c r="W30" t="str">
        <f t="shared" si="8"/>
        <v>Mar</v>
      </c>
      <c r="X30" t="str">
        <f t="shared" si="9"/>
        <v>2010</v>
      </c>
    </row>
    <row r="31" spans="1:24" ht="18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 s="7">
        <f t="shared" si="0"/>
        <v>328.89978213507629</v>
      </c>
      <c r="H31" s="7">
        <f t="shared" si="1"/>
        <v>94.000622665006233</v>
      </c>
      <c r="I31">
        <v>1606</v>
      </c>
      <c r="J31" t="s">
        <v>98</v>
      </c>
      <c r="K31" t="s">
        <v>99</v>
      </c>
      <c r="L31" s="8">
        <f t="shared" si="2"/>
        <v>43301.208333333328</v>
      </c>
      <c r="M31">
        <v>1532062800</v>
      </c>
      <c r="N31" s="8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s="10" t="str">
        <f t="shared" si="4"/>
        <v>film &amp; video</v>
      </c>
      <c r="T31" t="str">
        <f t="shared" si="5"/>
        <v>shorts</v>
      </c>
      <c r="U31" t="str">
        <f t="shared" si="6"/>
        <v>Jul</v>
      </c>
      <c r="V31" t="str">
        <f t="shared" si="7"/>
        <v>2018</v>
      </c>
      <c r="W31" t="str">
        <f t="shared" si="8"/>
        <v>Aug</v>
      </c>
      <c r="X31" t="str">
        <f t="shared" si="9"/>
        <v>2018</v>
      </c>
    </row>
    <row r="32" spans="1:24" ht="18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 s="7">
        <f t="shared" si="0"/>
        <v>160.61111111111111</v>
      </c>
      <c r="H32" s="7">
        <f t="shared" si="1"/>
        <v>112.05426356589147</v>
      </c>
      <c r="I32">
        <v>129</v>
      </c>
      <c r="J32" t="s">
        <v>21</v>
      </c>
      <c r="K32" t="s">
        <v>22</v>
      </c>
      <c r="L32" s="8">
        <f t="shared" si="2"/>
        <v>43609.208333333328</v>
      </c>
      <c r="M32">
        <v>1558674000</v>
      </c>
      <c r="N32" s="8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s="10" t="str">
        <f t="shared" si="4"/>
        <v>film &amp; video</v>
      </c>
      <c r="T32" t="str">
        <f t="shared" si="5"/>
        <v>animation</v>
      </c>
      <c r="U32" t="str">
        <f t="shared" si="6"/>
        <v>May</v>
      </c>
      <c r="V32" t="str">
        <f t="shared" si="7"/>
        <v>2019</v>
      </c>
      <c r="W32" t="str">
        <f t="shared" si="8"/>
        <v>May</v>
      </c>
      <c r="X32" t="str">
        <f t="shared" si="9"/>
        <v>2019</v>
      </c>
    </row>
    <row r="33" spans="1:24" ht="18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 s="7">
        <f t="shared" si="0"/>
        <v>310</v>
      </c>
      <c r="H33" s="7">
        <f t="shared" si="1"/>
        <v>48.008849557522126</v>
      </c>
      <c r="I33">
        <v>226</v>
      </c>
      <c r="J33" t="s">
        <v>40</v>
      </c>
      <c r="K33" t="s">
        <v>41</v>
      </c>
      <c r="L33" s="8">
        <f t="shared" si="2"/>
        <v>42374.25</v>
      </c>
      <c r="M33">
        <v>1451973600</v>
      </c>
      <c r="N33" s="8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s="10" t="str">
        <f t="shared" si="4"/>
        <v>games</v>
      </c>
      <c r="T33" t="str">
        <f t="shared" si="5"/>
        <v>video games</v>
      </c>
      <c r="U33" t="str">
        <f t="shared" si="6"/>
        <v>Jan</v>
      </c>
      <c r="V33" t="str">
        <f t="shared" si="7"/>
        <v>2016</v>
      </c>
      <c r="W33" t="str">
        <f t="shared" si="8"/>
        <v>Feb</v>
      </c>
      <c r="X33" t="str">
        <f t="shared" si="9"/>
        <v>2016</v>
      </c>
    </row>
    <row r="34" spans="1:24" ht="18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 s="7">
        <f t="shared" si="0"/>
        <v>86.807920792079202</v>
      </c>
      <c r="H34" s="7">
        <f t="shared" si="1"/>
        <v>38.004334633723452</v>
      </c>
      <c r="I34">
        <v>2307</v>
      </c>
      <c r="J34" t="s">
        <v>107</v>
      </c>
      <c r="K34" t="s">
        <v>108</v>
      </c>
      <c r="L34" s="8">
        <f t="shared" si="2"/>
        <v>43110.25</v>
      </c>
      <c r="M34">
        <v>1515564000</v>
      </c>
      <c r="N34" s="8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s="10" t="str">
        <f t="shared" si="4"/>
        <v>film &amp; video</v>
      </c>
      <c r="T34" t="str">
        <f t="shared" si="5"/>
        <v>documentary</v>
      </c>
      <c r="U34" t="str">
        <f t="shared" si="6"/>
        <v>Jan</v>
      </c>
      <c r="V34" t="str">
        <f t="shared" si="7"/>
        <v>2018</v>
      </c>
      <c r="W34" t="str">
        <f t="shared" si="8"/>
        <v>Feb</v>
      </c>
      <c r="X34" t="str">
        <f t="shared" si="9"/>
        <v>2018</v>
      </c>
    </row>
    <row r="35" spans="1:24" ht="18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 s="7">
        <f t="shared" si="0"/>
        <v>377.82071713147411</v>
      </c>
      <c r="H35" s="7">
        <f t="shared" si="1"/>
        <v>35.000184535892231</v>
      </c>
      <c r="I35">
        <v>5419</v>
      </c>
      <c r="J35" t="s">
        <v>21</v>
      </c>
      <c r="K35" t="s">
        <v>22</v>
      </c>
      <c r="L35" s="8">
        <f t="shared" si="2"/>
        <v>41917.208333333336</v>
      </c>
      <c r="M35">
        <v>1412485200</v>
      </c>
      <c r="N35" s="8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s="10" t="str">
        <f t="shared" si="4"/>
        <v>theater</v>
      </c>
      <c r="T35" t="str">
        <f t="shared" si="5"/>
        <v>plays</v>
      </c>
      <c r="U35" t="str">
        <f t="shared" si="6"/>
        <v>Oct</v>
      </c>
      <c r="V35" t="str">
        <f t="shared" si="7"/>
        <v>2014</v>
      </c>
      <c r="W35" t="str">
        <f t="shared" si="8"/>
        <v>Nov</v>
      </c>
      <c r="X35" t="str">
        <f t="shared" si="9"/>
        <v>2014</v>
      </c>
    </row>
    <row r="36" spans="1:24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 s="7">
        <f t="shared" si="0"/>
        <v>150.80645161290323</v>
      </c>
      <c r="H36" s="7">
        <f t="shared" si="1"/>
        <v>85</v>
      </c>
      <c r="I36">
        <v>165</v>
      </c>
      <c r="J36" t="s">
        <v>21</v>
      </c>
      <c r="K36" t="s">
        <v>22</v>
      </c>
      <c r="L36" s="8">
        <f t="shared" si="2"/>
        <v>42817.208333333328</v>
      </c>
      <c r="M36">
        <v>1490245200</v>
      </c>
      <c r="N36" s="8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s="10" t="str">
        <f t="shared" si="4"/>
        <v>film &amp; video</v>
      </c>
      <c r="T36" t="str">
        <f t="shared" si="5"/>
        <v>documentary</v>
      </c>
      <c r="U36" t="str">
        <f t="shared" si="6"/>
        <v>Mar</v>
      </c>
      <c r="V36" t="str">
        <f t="shared" si="7"/>
        <v>2017</v>
      </c>
      <c r="W36" t="str">
        <f t="shared" si="8"/>
        <v>Mar</v>
      </c>
      <c r="X36" t="str">
        <f t="shared" si="9"/>
        <v>2017</v>
      </c>
    </row>
    <row r="37" spans="1:24" ht="18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 s="7">
        <f t="shared" si="0"/>
        <v>150.30119521912351</v>
      </c>
      <c r="H37" s="7">
        <f t="shared" si="1"/>
        <v>95.993893129770996</v>
      </c>
      <c r="I37">
        <v>1965</v>
      </c>
      <c r="J37" t="s">
        <v>36</v>
      </c>
      <c r="K37" t="s">
        <v>37</v>
      </c>
      <c r="L37" s="8">
        <f t="shared" si="2"/>
        <v>43484.25</v>
      </c>
      <c r="M37">
        <v>1547877600</v>
      </c>
      <c r="N37" s="8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s="10" t="str">
        <f t="shared" si="4"/>
        <v>film &amp; video</v>
      </c>
      <c r="T37" t="str">
        <f t="shared" si="5"/>
        <v>drama</v>
      </c>
      <c r="U37" t="str">
        <f t="shared" si="6"/>
        <v>Jan</v>
      </c>
      <c r="V37" t="str">
        <f t="shared" si="7"/>
        <v>2019</v>
      </c>
      <c r="W37" t="str">
        <f t="shared" si="8"/>
        <v>Mar</v>
      </c>
      <c r="X37" t="str">
        <f t="shared" si="9"/>
        <v>2019</v>
      </c>
    </row>
    <row r="38" spans="1:24" ht="18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 s="7">
        <f t="shared" si="0"/>
        <v>157.28571428571431</v>
      </c>
      <c r="H38" s="7">
        <f t="shared" si="1"/>
        <v>68.8125</v>
      </c>
      <c r="I38">
        <v>16</v>
      </c>
      <c r="J38" t="s">
        <v>21</v>
      </c>
      <c r="K38" t="s">
        <v>22</v>
      </c>
      <c r="L38" s="8">
        <f t="shared" si="2"/>
        <v>40600.25</v>
      </c>
      <c r="M38">
        <v>1298700000</v>
      </c>
      <c r="N38" s="8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s="10" t="str">
        <f t="shared" si="4"/>
        <v>theater</v>
      </c>
      <c r="T38" t="str">
        <f t="shared" si="5"/>
        <v>plays</v>
      </c>
      <c r="U38" t="str">
        <f t="shared" si="6"/>
        <v>Feb</v>
      </c>
      <c r="V38" t="str">
        <f t="shared" si="7"/>
        <v>2011</v>
      </c>
      <c r="W38" t="str">
        <f t="shared" si="8"/>
        <v>Mar</v>
      </c>
      <c r="X38" t="str">
        <f t="shared" si="9"/>
        <v>2011</v>
      </c>
    </row>
    <row r="39" spans="1:24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 s="7">
        <f t="shared" si="0"/>
        <v>139.98765432098764</v>
      </c>
      <c r="H39" s="7">
        <f t="shared" si="1"/>
        <v>105.97196261682242</v>
      </c>
      <c r="I39">
        <v>107</v>
      </c>
      <c r="J39" t="s">
        <v>21</v>
      </c>
      <c r="K39" t="s">
        <v>22</v>
      </c>
      <c r="L39" s="8">
        <f t="shared" si="2"/>
        <v>43744.208333333328</v>
      </c>
      <c r="M39">
        <v>1570338000</v>
      </c>
      <c r="N39" s="8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s="10" t="str">
        <f t="shared" si="4"/>
        <v>publishing</v>
      </c>
      <c r="T39" t="str">
        <f t="shared" si="5"/>
        <v>fiction</v>
      </c>
      <c r="U39" t="str">
        <f t="shared" si="6"/>
        <v>Oct</v>
      </c>
      <c r="V39" t="str">
        <f t="shared" si="7"/>
        <v>2019</v>
      </c>
      <c r="W39" t="str">
        <f t="shared" si="8"/>
        <v>Nov</v>
      </c>
      <c r="X39" t="str">
        <f t="shared" si="9"/>
        <v>2019</v>
      </c>
    </row>
    <row r="40" spans="1:24" ht="18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 s="7">
        <f t="shared" si="0"/>
        <v>325.32258064516128</v>
      </c>
      <c r="H40" s="7">
        <f t="shared" si="1"/>
        <v>75.261194029850742</v>
      </c>
      <c r="I40">
        <v>134</v>
      </c>
      <c r="J40" t="s">
        <v>21</v>
      </c>
      <c r="K40" t="s">
        <v>22</v>
      </c>
      <c r="L40" s="8">
        <f t="shared" si="2"/>
        <v>40469.208333333336</v>
      </c>
      <c r="M40">
        <v>1287378000</v>
      </c>
      <c r="N40" s="8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s="10" t="str">
        <f t="shared" si="4"/>
        <v>photography</v>
      </c>
      <c r="T40" t="str">
        <f t="shared" si="5"/>
        <v>photography books</v>
      </c>
      <c r="U40" t="str">
        <f t="shared" si="6"/>
        <v>Oct</v>
      </c>
      <c r="V40" t="str">
        <f t="shared" si="7"/>
        <v>2010</v>
      </c>
      <c r="W40" t="str">
        <f t="shared" si="8"/>
        <v>Oct</v>
      </c>
      <c r="X40" t="str">
        <f t="shared" si="9"/>
        <v>2010</v>
      </c>
    </row>
    <row r="41" spans="1:24" ht="18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 s="7">
        <f t="shared" si="0"/>
        <v>50.777777777777779</v>
      </c>
      <c r="H41" s="7">
        <f t="shared" si="1"/>
        <v>57.125</v>
      </c>
      <c r="I41">
        <v>88</v>
      </c>
      <c r="J41" t="s">
        <v>36</v>
      </c>
      <c r="K41" t="s">
        <v>37</v>
      </c>
      <c r="L41" s="8">
        <f t="shared" si="2"/>
        <v>41330.25</v>
      </c>
      <c r="M41">
        <v>1361772000</v>
      </c>
      <c r="N41" s="8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s="10" t="str">
        <f t="shared" si="4"/>
        <v>theater</v>
      </c>
      <c r="T41" t="str">
        <f t="shared" si="5"/>
        <v>plays</v>
      </c>
      <c r="U41" t="str">
        <f t="shared" si="6"/>
        <v>Feb</v>
      </c>
      <c r="V41" t="str">
        <f t="shared" si="7"/>
        <v>2013</v>
      </c>
      <c r="W41" t="str">
        <f t="shared" si="8"/>
        <v>Mar</v>
      </c>
      <c r="X41" t="str">
        <f t="shared" si="9"/>
        <v>2013</v>
      </c>
    </row>
    <row r="42" spans="1:24" ht="18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 s="7">
        <f t="shared" si="0"/>
        <v>169.06818181818181</v>
      </c>
      <c r="H42" s="7">
        <f t="shared" si="1"/>
        <v>75.141414141414145</v>
      </c>
      <c r="I42">
        <v>198</v>
      </c>
      <c r="J42" t="s">
        <v>21</v>
      </c>
      <c r="K42" t="s">
        <v>22</v>
      </c>
      <c r="L42" s="8">
        <f t="shared" si="2"/>
        <v>40334.208333333336</v>
      </c>
      <c r="M42">
        <v>1275714000</v>
      </c>
      <c r="N42" s="8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s="10" t="str">
        <f t="shared" si="4"/>
        <v>technology</v>
      </c>
      <c r="T42" t="str">
        <f t="shared" si="5"/>
        <v>wearables</v>
      </c>
      <c r="U42" t="str">
        <f t="shared" si="6"/>
        <v>Jun</v>
      </c>
      <c r="V42" t="str">
        <f t="shared" si="7"/>
        <v>2010</v>
      </c>
      <c r="W42" t="str">
        <f t="shared" si="8"/>
        <v>Jun</v>
      </c>
      <c r="X42" t="str">
        <f t="shared" si="9"/>
        <v>2010</v>
      </c>
    </row>
    <row r="43" spans="1:24" ht="18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 s="7">
        <f t="shared" si="0"/>
        <v>212.92857142857144</v>
      </c>
      <c r="H43" s="7">
        <f t="shared" si="1"/>
        <v>107.42342342342343</v>
      </c>
      <c r="I43">
        <v>111</v>
      </c>
      <c r="J43" t="s">
        <v>107</v>
      </c>
      <c r="K43" t="s">
        <v>108</v>
      </c>
      <c r="L43" s="8">
        <f t="shared" si="2"/>
        <v>41156.208333333336</v>
      </c>
      <c r="M43">
        <v>1346734800</v>
      </c>
      <c r="N43" s="8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s="10" t="str">
        <f t="shared" si="4"/>
        <v>music</v>
      </c>
      <c r="T43" t="str">
        <f t="shared" si="5"/>
        <v>rock</v>
      </c>
      <c r="U43" t="str">
        <f t="shared" si="6"/>
        <v>Sep</v>
      </c>
      <c r="V43" t="str">
        <f t="shared" si="7"/>
        <v>2012</v>
      </c>
      <c r="W43" t="str">
        <f t="shared" si="8"/>
        <v>Sep</v>
      </c>
      <c r="X43" t="str">
        <f t="shared" si="9"/>
        <v>2012</v>
      </c>
    </row>
    <row r="44" spans="1:24" ht="18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 s="7">
        <f t="shared" si="0"/>
        <v>443.94444444444446</v>
      </c>
      <c r="H44" s="7">
        <f t="shared" si="1"/>
        <v>35.995495495495497</v>
      </c>
      <c r="I44">
        <v>222</v>
      </c>
      <c r="J44" t="s">
        <v>21</v>
      </c>
      <c r="K44" t="s">
        <v>22</v>
      </c>
      <c r="L44" s="8">
        <f t="shared" si="2"/>
        <v>40728.208333333336</v>
      </c>
      <c r="M44">
        <v>1309755600</v>
      </c>
      <c r="N44" s="8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s="10" t="str">
        <f t="shared" si="4"/>
        <v>food</v>
      </c>
      <c r="T44" t="str">
        <f t="shared" si="5"/>
        <v>food trucks</v>
      </c>
      <c r="U44" t="str">
        <f t="shared" si="6"/>
        <v>Jul</v>
      </c>
      <c r="V44" t="str">
        <f t="shared" si="7"/>
        <v>2011</v>
      </c>
      <c r="W44" t="str">
        <f t="shared" si="8"/>
        <v>Jul</v>
      </c>
      <c r="X44" t="str">
        <f t="shared" si="9"/>
        <v>2011</v>
      </c>
    </row>
    <row r="45" spans="1:24" ht="18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 s="7">
        <f t="shared" si="0"/>
        <v>185.9390243902439</v>
      </c>
      <c r="H45" s="7">
        <f t="shared" si="1"/>
        <v>26.998873148744366</v>
      </c>
      <c r="I45">
        <v>6212</v>
      </c>
      <c r="J45" t="s">
        <v>21</v>
      </c>
      <c r="K45" t="s">
        <v>22</v>
      </c>
      <c r="L45" s="8">
        <f t="shared" si="2"/>
        <v>41844.208333333336</v>
      </c>
      <c r="M45">
        <v>1406178000</v>
      </c>
      <c r="N45" s="8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s="10" t="str">
        <f t="shared" si="4"/>
        <v>publishing</v>
      </c>
      <c r="T45" t="str">
        <f t="shared" si="5"/>
        <v>radio &amp; podcasts</v>
      </c>
      <c r="U45" t="str">
        <f t="shared" si="6"/>
        <v>Jul</v>
      </c>
      <c r="V45" t="str">
        <f t="shared" si="7"/>
        <v>2014</v>
      </c>
      <c r="W45" t="str">
        <f t="shared" si="8"/>
        <v>Aug</v>
      </c>
      <c r="X45" t="str">
        <f t="shared" si="9"/>
        <v>2014</v>
      </c>
    </row>
    <row r="46" spans="1:24" ht="18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 s="7">
        <f t="shared" si="0"/>
        <v>658.8125</v>
      </c>
      <c r="H46" s="7">
        <f t="shared" si="1"/>
        <v>107.56122448979592</v>
      </c>
      <c r="I46">
        <v>98</v>
      </c>
      <c r="J46" t="s">
        <v>36</v>
      </c>
      <c r="K46" t="s">
        <v>37</v>
      </c>
      <c r="L46" s="8">
        <f t="shared" si="2"/>
        <v>43541.208333333328</v>
      </c>
      <c r="M46">
        <v>1552798800</v>
      </c>
      <c r="N46" s="8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s="10" t="str">
        <f t="shared" si="4"/>
        <v>publishing</v>
      </c>
      <c r="T46" t="str">
        <f t="shared" si="5"/>
        <v>fiction</v>
      </c>
      <c r="U46" t="str">
        <f t="shared" si="6"/>
        <v>Mar</v>
      </c>
      <c r="V46" t="str">
        <f t="shared" si="7"/>
        <v>2019</v>
      </c>
      <c r="W46" t="str">
        <f t="shared" si="8"/>
        <v>Mar</v>
      </c>
      <c r="X46" t="str">
        <f t="shared" si="9"/>
        <v>2019</v>
      </c>
    </row>
    <row r="47" spans="1:24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 s="7">
        <f t="shared" si="0"/>
        <v>47.684210526315788</v>
      </c>
      <c r="H47" s="7">
        <f t="shared" si="1"/>
        <v>94.375</v>
      </c>
      <c r="I47">
        <v>48</v>
      </c>
      <c r="J47" t="s">
        <v>21</v>
      </c>
      <c r="K47" t="s">
        <v>22</v>
      </c>
      <c r="L47" s="8">
        <f t="shared" si="2"/>
        <v>42676.208333333328</v>
      </c>
      <c r="M47">
        <v>1478062800</v>
      </c>
      <c r="N47" s="8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s="10" t="str">
        <f t="shared" si="4"/>
        <v>theater</v>
      </c>
      <c r="T47" t="str">
        <f t="shared" si="5"/>
        <v>plays</v>
      </c>
      <c r="U47" t="str">
        <f t="shared" si="6"/>
        <v>Nov</v>
      </c>
      <c r="V47" t="str">
        <f t="shared" si="7"/>
        <v>2016</v>
      </c>
      <c r="W47" t="str">
        <f t="shared" si="8"/>
        <v>Nov</v>
      </c>
      <c r="X47" t="str">
        <f t="shared" si="9"/>
        <v>2016</v>
      </c>
    </row>
    <row r="48" spans="1:24" ht="18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 s="7">
        <f t="shared" si="0"/>
        <v>114.78378378378378</v>
      </c>
      <c r="H48" s="7">
        <f t="shared" si="1"/>
        <v>46.163043478260867</v>
      </c>
      <c r="I48">
        <v>92</v>
      </c>
      <c r="J48" t="s">
        <v>21</v>
      </c>
      <c r="K48" t="s">
        <v>22</v>
      </c>
      <c r="L48" s="8">
        <f t="shared" si="2"/>
        <v>40367.208333333336</v>
      </c>
      <c r="M48">
        <v>1278565200</v>
      </c>
      <c r="N48" s="8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s="10" t="str">
        <f t="shared" si="4"/>
        <v>music</v>
      </c>
      <c r="T48" t="str">
        <f t="shared" si="5"/>
        <v>rock</v>
      </c>
      <c r="U48" t="str">
        <f t="shared" si="6"/>
        <v>Jul</v>
      </c>
      <c r="V48" t="str">
        <f t="shared" si="7"/>
        <v>2010</v>
      </c>
      <c r="W48" t="str">
        <f t="shared" si="8"/>
        <v>Jul</v>
      </c>
      <c r="X48" t="str">
        <f t="shared" si="9"/>
        <v>2010</v>
      </c>
    </row>
    <row r="49" spans="1:24" ht="18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 s="7">
        <f t="shared" si="0"/>
        <v>475.26666666666665</v>
      </c>
      <c r="H49" s="7">
        <f t="shared" si="1"/>
        <v>47.845637583892618</v>
      </c>
      <c r="I49">
        <v>149</v>
      </c>
      <c r="J49" t="s">
        <v>21</v>
      </c>
      <c r="K49" t="s">
        <v>22</v>
      </c>
      <c r="L49" s="8">
        <f t="shared" si="2"/>
        <v>41727.208333333336</v>
      </c>
      <c r="M49">
        <v>1396069200</v>
      </c>
      <c r="N49" s="8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s="10" t="str">
        <f t="shared" si="4"/>
        <v>theater</v>
      </c>
      <c r="T49" t="str">
        <f t="shared" si="5"/>
        <v>plays</v>
      </c>
      <c r="U49" t="str">
        <f t="shared" si="6"/>
        <v>Mar</v>
      </c>
      <c r="V49" t="str">
        <f t="shared" si="7"/>
        <v>2014</v>
      </c>
      <c r="W49" t="str">
        <f t="shared" si="8"/>
        <v>Apr</v>
      </c>
      <c r="X49" t="str">
        <f t="shared" si="9"/>
        <v>2014</v>
      </c>
    </row>
    <row r="50" spans="1:24" ht="18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 s="7">
        <f t="shared" si="0"/>
        <v>386.97297297297297</v>
      </c>
      <c r="H50" s="7">
        <f t="shared" si="1"/>
        <v>53.007815713698065</v>
      </c>
      <c r="I50">
        <v>2431</v>
      </c>
      <c r="J50" t="s">
        <v>21</v>
      </c>
      <c r="K50" t="s">
        <v>22</v>
      </c>
      <c r="L50" s="8">
        <f t="shared" si="2"/>
        <v>42180.208333333328</v>
      </c>
      <c r="M50">
        <v>1435208400</v>
      </c>
      <c r="N50" s="8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s="10" t="str">
        <f t="shared" si="4"/>
        <v>theater</v>
      </c>
      <c r="T50" t="str">
        <f t="shared" si="5"/>
        <v>plays</v>
      </c>
      <c r="U50" t="str">
        <f t="shared" si="6"/>
        <v>Jun</v>
      </c>
      <c r="V50" t="str">
        <f t="shared" si="7"/>
        <v>2015</v>
      </c>
      <c r="W50" t="str">
        <f t="shared" si="8"/>
        <v>Jul</v>
      </c>
      <c r="X50" t="str">
        <f t="shared" si="9"/>
        <v>2015</v>
      </c>
    </row>
    <row r="51" spans="1:24" ht="18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 s="7">
        <f t="shared" si="0"/>
        <v>189.625</v>
      </c>
      <c r="H51" s="7">
        <f t="shared" si="1"/>
        <v>45.059405940594061</v>
      </c>
      <c r="I51">
        <v>303</v>
      </c>
      <c r="J51" t="s">
        <v>21</v>
      </c>
      <c r="K51" t="s">
        <v>22</v>
      </c>
      <c r="L51" s="8">
        <f t="shared" si="2"/>
        <v>43758.208333333328</v>
      </c>
      <c r="M51">
        <v>1571547600</v>
      </c>
      <c r="N51" s="8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s="10" t="str">
        <f t="shared" si="4"/>
        <v>music</v>
      </c>
      <c r="T51" t="str">
        <f t="shared" si="5"/>
        <v>rock</v>
      </c>
      <c r="U51" t="str">
        <f t="shared" si="6"/>
        <v>Oct</v>
      </c>
      <c r="V51" t="str">
        <f t="shared" si="7"/>
        <v>2019</v>
      </c>
      <c r="W51" t="str">
        <f t="shared" si="8"/>
        <v>Dec</v>
      </c>
      <c r="X51" t="str">
        <f t="shared" si="9"/>
        <v>2019</v>
      </c>
    </row>
    <row r="52" spans="1:24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 s="7">
        <f t="shared" si="0"/>
        <v>2</v>
      </c>
      <c r="H52" s="7">
        <f t="shared" si="1"/>
        <v>2</v>
      </c>
      <c r="I52">
        <v>1</v>
      </c>
      <c r="J52" t="s">
        <v>107</v>
      </c>
      <c r="K52" t="s">
        <v>108</v>
      </c>
      <c r="L52" s="8">
        <f t="shared" si="2"/>
        <v>41487.208333333336</v>
      </c>
      <c r="M52">
        <v>1375333200</v>
      </c>
      <c r="N52" s="8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s="10" t="str">
        <f t="shared" si="4"/>
        <v>music</v>
      </c>
      <c r="T52" t="str">
        <f t="shared" si="5"/>
        <v>metal</v>
      </c>
      <c r="U52" t="str">
        <f t="shared" si="6"/>
        <v>Aug</v>
      </c>
      <c r="V52" t="str">
        <f t="shared" si="7"/>
        <v>2013</v>
      </c>
      <c r="W52" t="str">
        <f t="shared" si="8"/>
        <v>Aug</v>
      </c>
      <c r="X52" t="str">
        <f t="shared" si="9"/>
        <v>2013</v>
      </c>
    </row>
    <row r="53" spans="1:24" ht="18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 s="7">
        <f t="shared" si="0"/>
        <v>91.867805186590772</v>
      </c>
      <c r="H53" s="7">
        <f t="shared" si="1"/>
        <v>99.006816632583508</v>
      </c>
      <c r="I53">
        <v>1467</v>
      </c>
      <c r="J53" t="s">
        <v>40</v>
      </c>
      <c r="K53" t="s">
        <v>41</v>
      </c>
      <c r="L53" s="8">
        <f t="shared" si="2"/>
        <v>40995.208333333336</v>
      </c>
      <c r="M53">
        <v>1332824400</v>
      </c>
      <c r="N53" s="8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s="10" t="str">
        <f t="shared" si="4"/>
        <v>technology</v>
      </c>
      <c r="T53" t="str">
        <f t="shared" si="5"/>
        <v>wearables</v>
      </c>
      <c r="U53" t="str">
        <f t="shared" si="6"/>
        <v>Mar</v>
      </c>
      <c r="V53" t="str">
        <f t="shared" si="7"/>
        <v>2012</v>
      </c>
      <c r="W53" t="str">
        <f t="shared" si="8"/>
        <v>Apr</v>
      </c>
      <c r="X53" t="str">
        <f t="shared" si="9"/>
        <v>2012</v>
      </c>
    </row>
    <row r="54" spans="1:24" ht="18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 s="7">
        <f t="shared" si="0"/>
        <v>34.152777777777779</v>
      </c>
      <c r="H54" s="7">
        <f t="shared" si="1"/>
        <v>32.786666666666669</v>
      </c>
      <c r="I54">
        <v>75</v>
      </c>
      <c r="J54" t="s">
        <v>21</v>
      </c>
      <c r="K54" t="s">
        <v>22</v>
      </c>
      <c r="L54" s="8">
        <f t="shared" si="2"/>
        <v>40436.208333333336</v>
      </c>
      <c r="M54">
        <v>1284526800</v>
      </c>
      <c r="N54" s="8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s="10" t="str">
        <f t="shared" si="4"/>
        <v>theater</v>
      </c>
      <c r="T54" t="str">
        <f t="shared" si="5"/>
        <v>plays</v>
      </c>
      <c r="U54" t="str">
        <f t="shared" si="6"/>
        <v>Sep</v>
      </c>
      <c r="V54" t="str">
        <f t="shared" si="7"/>
        <v>2010</v>
      </c>
      <c r="W54" t="str">
        <f t="shared" si="8"/>
        <v>Sep</v>
      </c>
      <c r="X54" t="str">
        <f t="shared" si="9"/>
        <v>2010</v>
      </c>
    </row>
    <row r="55" spans="1:24" ht="18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 s="7">
        <f t="shared" si="0"/>
        <v>140.40909090909091</v>
      </c>
      <c r="H55" s="7">
        <f t="shared" si="1"/>
        <v>59.119617224880386</v>
      </c>
      <c r="I55">
        <v>209</v>
      </c>
      <c r="J55" t="s">
        <v>21</v>
      </c>
      <c r="K55" t="s">
        <v>22</v>
      </c>
      <c r="L55" s="8">
        <f t="shared" si="2"/>
        <v>41779.208333333336</v>
      </c>
      <c r="M55">
        <v>1400562000</v>
      </c>
      <c r="N55" s="8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s="10" t="str">
        <f t="shared" si="4"/>
        <v>film &amp; video</v>
      </c>
      <c r="T55" t="str">
        <f t="shared" si="5"/>
        <v>drama</v>
      </c>
      <c r="U55" t="str">
        <f t="shared" si="6"/>
        <v>May</v>
      </c>
      <c r="V55" t="str">
        <f t="shared" si="7"/>
        <v>2014</v>
      </c>
      <c r="W55" t="str">
        <f t="shared" si="8"/>
        <v>Jun</v>
      </c>
      <c r="X55" t="str">
        <f t="shared" si="9"/>
        <v>2014</v>
      </c>
    </row>
    <row r="56" spans="1:24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 s="7">
        <f t="shared" si="0"/>
        <v>89.86666666666666</v>
      </c>
      <c r="H56" s="7">
        <f t="shared" si="1"/>
        <v>44.93333333333333</v>
      </c>
      <c r="I56">
        <v>120</v>
      </c>
      <c r="J56" t="s">
        <v>21</v>
      </c>
      <c r="K56" t="s">
        <v>22</v>
      </c>
      <c r="L56" s="8">
        <f t="shared" si="2"/>
        <v>43170.25</v>
      </c>
      <c r="M56">
        <v>1520748000</v>
      </c>
      <c r="N56" s="8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s="10" t="str">
        <f t="shared" si="4"/>
        <v>technology</v>
      </c>
      <c r="T56" t="str">
        <f t="shared" si="5"/>
        <v>wearables</v>
      </c>
      <c r="U56" t="str">
        <f t="shared" si="6"/>
        <v>Mar</v>
      </c>
      <c r="V56" t="str">
        <f t="shared" si="7"/>
        <v>2018</v>
      </c>
      <c r="W56" t="str">
        <f t="shared" si="8"/>
        <v>Mar</v>
      </c>
      <c r="X56" t="str">
        <f t="shared" si="9"/>
        <v>2018</v>
      </c>
    </row>
    <row r="57" spans="1:24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 s="7">
        <f t="shared" si="0"/>
        <v>177.96969696969697</v>
      </c>
      <c r="H57" s="7">
        <f t="shared" si="1"/>
        <v>89.664122137404576</v>
      </c>
      <c r="I57">
        <v>131</v>
      </c>
      <c r="J57" t="s">
        <v>21</v>
      </c>
      <c r="K57" t="s">
        <v>22</v>
      </c>
      <c r="L57" s="8">
        <f t="shared" si="2"/>
        <v>43311.208333333328</v>
      </c>
      <c r="M57">
        <v>1532926800</v>
      </c>
      <c r="N57" s="8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s="10" t="str">
        <f t="shared" si="4"/>
        <v>music</v>
      </c>
      <c r="T57" t="str">
        <f t="shared" si="5"/>
        <v>jazz</v>
      </c>
      <c r="U57" t="str">
        <f t="shared" si="6"/>
        <v>Jul</v>
      </c>
      <c r="V57" t="str">
        <f t="shared" si="7"/>
        <v>2018</v>
      </c>
      <c r="W57" t="str">
        <f t="shared" si="8"/>
        <v>Aug</v>
      </c>
      <c r="X57" t="str">
        <f t="shared" si="9"/>
        <v>2018</v>
      </c>
    </row>
    <row r="58" spans="1:24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 s="7">
        <f t="shared" si="0"/>
        <v>143.66249999999999</v>
      </c>
      <c r="H58" s="7">
        <f t="shared" si="1"/>
        <v>70.079268292682926</v>
      </c>
      <c r="I58">
        <v>164</v>
      </c>
      <c r="J58" t="s">
        <v>21</v>
      </c>
      <c r="K58" t="s">
        <v>22</v>
      </c>
      <c r="L58" s="8">
        <f t="shared" si="2"/>
        <v>42014.25</v>
      </c>
      <c r="M58">
        <v>1420869600</v>
      </c>
      <c r="N58" s="8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s="10" t="str">
        <f t="shared" si="4"/>
        <v>technology</v>
      </c>
      <c r="T58" t="str">
        <f t="shared" si="5"/>
        <v>wearables</v>
      </c>
      <c r="U58" t="str">
        <f t="shared" si="6"/>
        <v>Jan</v>
      </c>
      <c r="V58" t="str">
        <f t="shared" si="7"/>
        <v>2015</v>
      </c>
      <c r="W58" t="str">
        <f t="shared" si="8"/>
        <v>Jan</v>
      </c>
      <c r="X58" t="str">
        <f t="shared" si="9"/>
        <v>2015</v>
      </c>
    </row>
    <row r="59" spans="1:24" ht="18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 s="7">
        <f t="shared" si="0"/>
        <v>215.27586206896552</v>
      </c>
      <c r="H59" s="7">
        <f t="shared" si="1"/>
        <v>31.059701492537314</v>
      </c>
      <c r="I59">
        <v>201</v>
      </c>
      <c r="J59" t="s">
        <v>21</v>
      </c>
      <c r="K59" t="s">
        <v>22</v>
      </c>
      <c r="L59" s="8">
        <f t="shared" si="2"/>
        <v>42979.208333333328</v>
      </c>
      <c r="M59">
        <v>1504242000</v>
      </c>
      <c r="N59" s="8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s="10" t="str">
        <f t="shared" si="4"/>
        <v>games</v>
      </c>
      <c r="T59" t="str">
        <f t="shared" si="5"/>
        <v>video games</v>
      </c>
      <c r="U59" t="str">
        <f t="shared" si="6"/>
        <v>Sep</v>
      </c>
      <c r="V59" t="str">
        <f t="shared" si="7"/>
        <v>2017</v>
      </c>
      <c r="W59" t="str">
        <f t="shared" si="8"/>
        <v>Sep</v>
      </c>
      <c r="X59" t="str">
        <f t="shared" si="9"/>
        <v>2017</v>
      </c>
    </row>
    <row r="60" spans="1:24" ht="18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 s="7">
        <f t="shared" si="0"/>
        <v>227.11111111111114</v>
      </c>
      <c r="H60" s="7">
        <f t="shared" si="1"/>
        <v>29.061611374407583</v>
      </c>
      <c r="I60">
        <v>211</v>
      </c>
      <c r="J60" t="s">
        <v>21</v>
      </c>
      <c r="K60" t="s">
        <v>22</v>
      </c>
      <c r="L60" s="8">
        <f t="shared" si="2"/>
        <v>42268.208333333328</v>
      </c>
      <c r="M60">
        <v>1442811600</v>
      </c>
      <c r="N60" s="8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s="10" t="str">
        <f t="shared" si="4"/>
        <v>theater</v>
      </c>
      <c r="T60" t="str">
        <f t="shared" si="5"/>
        <v>plays</v>
      </c>
      <c r="U60" t="str">
        <f t="shared" si="6"/>
        <v>Sep</v>
      </c>
      <c r="V60" t="str">
        <f t="shared" si="7"/>
        <v>2015</v>
      </c>
      <c r="W60" t="str">
        <f t="shared" si="8"/>
        <v>Oct</v>
      </c>
      <c r="X60" t="str">
        <f t="shared" si="9"/>
        <v>2015</v>
      </c>
    </row>
    <row r="61" spans="1:24" ht="18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 s="7">
        <f t="shared" si="0"/>
        <v>275.07142857142861</v>
      </c>
      <c r="H61" s="7">
        <f t="shared" si="1"/>
        <v>30.0859375</v>
      </c>
      <c r="I61">
        <v>128</v>
      </c>
      <c r="J61" t="s">
        <v>21</v>
      </c>
      <c r="K61" t="s">
        <v>22</v>
      </c>
      <c r="L61" s="8">
        <f t="shared" si="2"/>
        <v>42898.208333333328</v>
      </c>
      <c r="M61">
        <v>1497243600</v>
      </c>
      <c r="N61" s="8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s="10" t="str">
        <f t="shared" si="4"/>
        <v>theater</v>
      </c>
      <c r="T61" t="str">
        <f t="shared" si="5"/>
        <v>plays</v>
      </c>
      <c r="U61" t="str">
        <f t="shared" si="6"/>
        <v>Jun</v>
      </c>
      <c r="V61" t="str">
        <f t="shared" si="7"/>
        <v>2017</v>
      </c>
      <c r="W61" t="str">
        <f t="shared" si="8"/>
        <v>Jun</v>
      </c>
      <c r="X61" t="str">
        <f t="shared" si="9"/>
        <v>2017</v>
      </c>
    </row>
    <row r="62" spans="1:24" ht="18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 s="7">
        <f t="shared" si="0"/>
        <v>144.37048832271762</v>
      </c>
      <c r="H62" s="7">
        <f t="shared" si="1"/>
        <v>84.998125000000002</v>
      </c>
      <c r="I62">
        <v>1600</v>
      </c>
      <c r="J62" t="s">
        <v>15</v>
      </c>
      <c r="K62" t="s">
        <v>16</v>
      </c>
      <c r="L62" s="8">
        <f t="shared" si="2"/>
        <v>41107.208333333336</v>
      </c>
      <c r="M62">
        <v>1342501200</v>
      </c>
      <c r="N62" s="8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s="10" t="str">
        <f t="shared" si="4"/>
        <v>theater</v>
      </c>
      <c r="T62" t="str">
        <f t="shared" si="5"/>
        <v>plays</v>
      </c>
      <c r="U62" t="str">
        <f t="shared" si="6"/>
        <v>Jul</v>
      </c>
      <c r="V62" t="str">
        <f t="shared" si="7"/>
        <v>2012</v>
      </c>
      <c r="W62" t="str">
        <f t="shared" si="8"/>
        <v>Jul</v>
      </c>
      <c r="X62" t="str">
        <f t="shared" si="9"/>
        <v>2012</v>
      </c>
    </row>
    <row r="63" spans="1:24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 s="7">
        <f t="shared" si="0"/>
        <v>92.74598393574297</v>
      </c>
      <c r="H63" s="7">
        <f t="shared" si="1"/>
        <v>82.001775410563695</v>
      </c>
      <c r="I63">
        <v>2253</v>
      </c>
      <c r="J63" t="s">
        <v>15</v>
      </c>
      <c r="K63" t="s">
        <v>16</v>
      </c>
      <c r="L63" s="8">
        <f t="shared" si="2"/>
        <v>40595.25</v>
      </c>
      <c r="M63">
        <v>1298268000</v>
      </c>
      <c r="N63" s="8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s="10" t="str">
        <f t="shared" si="4"/>
        <v>theater</v>
      </c>
      <c r="T63" t="str">
        <f t="shared" si="5"/>
        <v>plays</v>
      </c>
      <c r="U63" t="str">
        <f t="shared" si="6"/>
        <v>Feb</v>
      </c>
      <c r="V63" t="str">
        <f t="shared" si="7"/>
        <v>2011</v>
      </c>
      <c r="W63" t="str">
        <f t="shared" si="8"/>
        <v>Apr</v>
      </c>
      <c r="X63" t="str">
        <f t="shared" si="9"/>
        <v>2011</v>
      </c>
    </row>
    <row r="64" spans="1:24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 s="7">
        <f t="shared" si="0"/>
        <v>722.6</v>
      </c>
      <c r="H64" s="7">
        <f t="shared" si="1"/>
        <v>58.040160642570278</v>
      </c>
      <c r="I64">
        <v>249</v>
      </c>
      <c r="J64" t="s">
        <v>21</v>
      </c>
      <c r="K64" t="s">
        <v>22</v>
      </c>
      <c r="L64" s="8">
        <f t="shared" si="2"/>
        <v>42160.208333333328</v>
      </c>
      <c r="M64">
        <v>1433480400</v>
      </c>
      <c r="N64" s="8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s="10" t="str">
        <f t="shared" si="4"/>
        <v>technology</v>
      </c>
      <c r="T64" t="str">
        <f t="shared" si="5"/>
        <v>web</v>
      </c>
      <c r="U64" t="str">
        <f t="shared" si="6"/>
        <v>Jun</v>
      </c>
      <c r="V64" t="str">
        <f t="shared" si="7"/>
        <v>2015</v>
      </c>
      <c r="W64" t="str">
        <f t="shared" si="8"/>
        <v>Jun</v>
      </c>
      <c r="X64" t="str">
        <f t="shared" si="9"/>
        <v>2015</v>
      </c>
    </row>
    <row r="65" spans="1:24" ht="18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 s="7">
        <f t="shared" si="0"/>
        <v>11.851063829787234</v>
      </c>
      <c r="H65" s="7">
        <f t="shared" si="1"/>
        <v>111.4</v>
      </c>
      <c r="I65">
        <v>5</v>
      </c>
      <c r="J65" t="s">
        <v>21</v>
      </c>
      <c r="K65" t="s">
        <v>22</v>
      </c>
      <c r="L65" s="8">
        <f t="shared" si="2"/>
        <v>42853.208333333328</v>
      </c>
      <c r="M65">
        <v>1493355600</v>
      </c>
      <c r="N65" s="8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s="10" t="str">
        <f t="shared" si="4"/>
        <v>theater</v>
      </c>
      <c r="T65" t="str">
        <f t="shared" si="5"/>
        <v>plays</v>
      </c>
      <c r="U65" t="str">
        <f t="shared" si="6"/>
        <v>Apr</v>
      </c>
      <c r="V65" t="str">
        <f t="shared" si="7"/>
        <v>2017</v>
      </c>
      <c r="W65" t="str">
        <f t="shared" si="8"/>
        <v>May</v>
      </c>
      <c r="X65" t="str">
        <f t="shared" si="9"/>
        <v>2017</v>
      </c>
    </row>
    <row r="66" spans="1:24" ht="18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 s="7">
        <f t="shared" si="0"/>
        <v>97.642857142857139</v>
      </c>
      <c r="H66" s="7">
        <f t="shared" si="1"/>
        <v>71.94736842105263</v>
      </c>
      <c r="I66">
        <v>38</v>
      </c>
      <c r="J66" t="s">
        <v>21</v>
      </c>
      <c r="K66" t="s">
        <v>22</v>
      </c>
      <c r="L66" s="8">
        <f t="shared" si="2"/>
        <v>43283.208333333328</v>
      </c>
      <c r="M66">
        <v>1530507600</v>
      </c>
      <c r="N66" s="8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s="10" t="str">
        <f t="shared" si="4"/>
        <v>technology</v>
      </c>
      <c r="T66" t="str">
        <f t="shared" si="5"/>
        <v>web</v>
      </c>
      <c r="U66" t="str">
        <f t="shared" si="6"/>
        <v>Jul</v>
      </c>
      <c r="V66" t="str">
        <f t="shared" si="7"/>
        <v>2018</v>
      </c>
      <c r="W66" t="str">
        <f t="shared" si="8"/>
        <v>Jul</v>
      </c>
      <c r="X66" t="str">
        <f t="shared" si="9"/>
        <v>2018</v>
      </c>
    </row>
    <row r="67" spans="1:24" ht="18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 s="7">
        <f t="shared" ref="G67:G130" si="10">IFERROR(E67/D67,0)*100</f>
        <v>236.14754098360655</v>
      </c>
      <c r="H67" s="7">
        <f t="shared" ref="H67:H130" si="11">IFERROR(E67/I67,0)</f>
        <v>61.038135593220339</v>
      </c>
      <c r="I67">
        <v>236</v>
      </c>
      <c r="J67" t="s">
        <v>21</v>
      </c>
      <c r="K67" t="s">
        <v>22</v>
      </c>
      <c r="L67" s="8">
        <f t="shared" ref="L67:L130" si="12">(M67/86400)+DATE(1970,1,1)</f>
        <v>40570.25</v>
      </c>
      <c r="M67">
        <v>1296108000</v>
      </c>
      <c r="N67" s="8">
        <f t="shared" ref="N67:N130" si="13">(O67/86400)+DATE(1970,1,1)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s="10" t="str">
        <f t="shared" ref="S67:S130" si="14">LEFT(R67, SEARCH("/",R67,1)-1)</f>
        <v>theater</v>
      </c>
      <c r="T67" t="str">
        <f t="shared" ref="T67:T130" si="15">RIGHT(R67,LEN(R67)-SEARCH("/",R67,1))</f>
        <v>plays</v>
      </c>
      <c r="U67" t="str">
        <f t="shared" ref="U67:U130" si="16">TEXT(L:L,"mmm")</f>
        <v>Jan</v>
      </c>
      <c r="V67" t="str">
        <f t="shared" ref="V67:V130" si="17">TEXT(L:L,"yyy")</f>
        <v>2011</v>
      </c>
      <c r="W67" t="str">
        <f t="shared" ref="W67:W130" si="18">TEXT(N:N,"mmm")</f>
        <v>Feb</v>
      </c>
      <c r="X67" t="str">
        <f t="shared" ref="X67:X130" si="19">TEXT(N:N,"yyy")</f>
        <v>2011</v>
      </c>
    </row>
    <row r="68" spans="1:24" ht="18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 s="7">
        <f t="shared" si="10"/>
        <v>45.068965517241381</v>
      </c>
      <c r="H68" s="7">
        <f t="shared" si="11"/>
        <v>108.91666666666667</v>
      </c>
      <c r="I68">
        <v>12</v>
      </c>
      <c r="J68" t="s">
        <v>21</v>
      </c>
      <c r="K68" t="s">
        <v>22</v>
      </c>
      <c r="L68" s="8">
        <f t="shared" si="12"/>
        <v>42102.208333333328</v>
      </c>
      <c r="M68">
        <v>1428469200</v>
      </c>
      <c r="N68" s="8">
        <f t="shared" si="13"/>
        <v>42107.208333333328</v>
      </c>
      <c r="O68">
        <v>1428901200</v>
      </c>
      <c r="P68" t="b">
        <v>0</v>
      </c>
      <c r="Q68" t="b">
        <v>1</v>
      </c>
      <c r="R68" t="s">
        <v>33</v>
      </c>
      <c r="S68" s="10" t="str">
        <f t="shared" si="14"/>
        <v>theater</v>
      </c>
      <c r="T68" t="str">
        <f t="shared" si="15"/>
        <v>plays</v>
      </c>
      <c r="U68" t="str">
        <f t="shared" si="16"/>
        <v>Apr</v>
      </c>
      <c r="V68" t="str">
        <f t="shared" si="17"/>
        <v>2015</v>
      </c>
      <c r="W68" t="str">
        <f t="shared" si="18"/>
        <v>Apr</v>
      </c>
      <c r="X68" t="str">
        <f t="shared" si="19"/>
        <v>2015</v>
      </c>
    </row>
    <row r="69" spans="1:24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 s="7">
        <f t="shared" si="10"/>
        <v>162.38567493112947</v>
      </c>
      <c r="H69" s="7">
        <f t="shared" si="11"/>
        <v>29.001722017220171</v>
      </c>
      <c r="I69">
        <v>4065</v>
      </c>
      <c r="J69" t="s">
        <v>40</v>
      </c>
      <c r="K69" t="s">
        <v>41</v>
      </c>
      <c r="L69" s="8">
        <f t="shared" si="12"/>
        <v>40203.25</v>
      </c>
      <c r="M69">
        <v>1264399200</v>
      </c>
      <c r="N69" s="8">
        <f t="shared" si="13"/>
        <v>40208.25</v>
      </c>
      <c r="O69">
        <v>1264831200</v>
      </c>
      <c r="P69" t="b">
        <v>0</v>
      </c>
      <c r="Q69" t="b">
        <v>1</v>
      </c>
      <c r="R69" t="s">
        <v>65</v>
      </c>
      <c r="S69" s="10" t="str">
        <f t="shared" si="14"/>
        <v>technology</v>
      </c>
      <c r="T69" t="str">
        <f t="shared" si="15"/>
        <v>wearables</v>
      </c>
      <c r="U69" t="str">
        <f t="shared" si="16"/>
        <v>Jan</v>
      </c>
      <c r="V69" t="str">
        <f t="shared" si="17"/>
        <v>2010</v>
      </c>
      <c r="W69" t="str">
        <f t="shared" si="18"/>
        <v>Jan</v>
      </c>
      <c r="X69" t="str">
        <f t="shared" si="19"/>
        <v>2010</v>
      </c>
    </row>
    <row r="70" spans="1:24" ht="18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 s="7">
        <f t="shared" si="10"/>
        <v>254.52631578947367</v>
      </c>
      <c r="H70" s="7">
        <f t="shared" si="11"/>
        <v>58.975609756097562</v>
      </c>
      <c r="I70">
        <v>246</v>
      </c>
      <c r="J70" t="s">
        <v>107</v>
      </c>
      <c r="K70" t="s">
        <v>108</v>
      </c>
      <c r="L70" s="8">
        <f t="shared" si="12"/>
        <v>42943.208333333328</v>
      </c>
      <c r="M70">
        <v>1501131600</v>
      </c>
      <c r="N70" s="8">
        <f t="shared" si="13"/>
        <v>42990.208333333328</v>
      </c>
      <c r="O70">
        <v>1505192400</v>
      </c>
      <c r="P70" t="b">
        <v>0</v>
      </c>
      <c r="Q70" t="b">
        <v>1</v>
      </c>
      <c r="R70" t="s">
        <v>33</v>
      </c>
      <c r="S70" s="10" t="str">
        <f t="shared" si="14"/>
        <v>theater</v>
      </c>
      <c r="T70" t="str">
        <f t="shared" si="15"/>
        <v>plays</v>
      </c>
      <c r="U70" t="str">
        <f t="shared" si="16"/>
        <v>Jul</v>
      </c>
      <c r="V70" t="str">
        <f t="shared" si="17"/>
        <v>2017</v>
      </c>
      <c r="W70" t="str">
        <f t="shared" si="18"/>
        <v>Sep</v>
      </c>
      <c r="X70" t="str">
        <f t="shared" si="19"/>
        <v>2017</v>
      </c>
    </row>
    <row r="71" spans="1:24" ht="18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 s="7">
        <f t="shared" si="10"/>
        <v>24.063291139240505</v>
      </c>
      <c r="H71" s="7">
        <f t="shared" si="11"/>
        <v>111.82352941176471</v>
      </c>
      <c r="I71">
        <v>17</v>
      </c>
      <c r="J71" t="s">
        <v>21</v>
      </c>
      <c r="K71" t="s">
        <v>22</v>
      </c>
      <c r="L71" s="8">
        <f t="shared" si="12"/>
        <v>40531.25</v>
      </c>
      <c r="M71">
        <v>1292738400</v>
      </c>
      <c r="N71" s="8">
        <f t="shared" si="13"/>
        <v>40565.25</v>
      </c>
      <c r="O71">
        <v>1295676000</v>
      </c>
      <c r="P71" t="b">
        <v>0</v>
      </c>
      <c r="Q71" t="b">
        <v>0</v>
      </c>
      <c r="R71" t="s">
        <v>33</v>
      </c>
      <c r="S71" s="10" t="str">
        <f t="shared" si="14"/>
        <v>theater</v>
      </c>
      <c r="T71" t="str">
        <f t="shared" si="15"/>
        <v>plays</v>
      </c>
      <c r="U71" t="str">
        <f t="shared" si="16"/>
        <v>Dec</v>
      </c>
      <c r="V71" t="str">
        <f t="shared" si="17"/>
        <v>2010</v>
      </c>
      <c r="W71" t="str">
        <f t="shared" si="18"/>
        <v>Jan</v>
      </c>
      <c r="X71" t="str">
        <f t="shared" si="19"/>
        <v>2011</v>
      </c>
    </row>
    <row r="72" spans="1:24" ht="18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 s="7">
        <f t="shared" si="10"/>
        <v>123.74140625000001</v>
      </c>
      <c r="H72" s="7">
        <f t="shared" si="11"/>
        <v>63.995555555555555</v>
      </c>
      <c r="I72">
        <v>2475</v>
      </c>
      <c r="J72" t="s">
        <v>107</v>
      </c>
      <c r="K72" t="s">
        <v>108</v>
      </c>
      <c r="L72" s="8">
        <f t="shared" si="12"/>
        <v>40484.208333333336</v>
      </c>
      <c r="M72">
        <v>1288674000</v>
      </c>
      <c r="N72" s="8">
        <f t="shared" si="13"/>
        <v>40533.25</v>
      </c>
      <c r="O72">
        <v>1292911200</v>
      </c>
      <c r="P72" t="b">
        <v>0</v>
      </c>
      <c r="Q72" t="b">
        <v>1</v>
      </c>
      <c r="R72" t="s">
        <v>33</v>
      </c>
      <c r="S72" s="10" t="str">
        <f t="shared" si="14"/>
        <v>theater</v>
      </c>
      <c r="T72" t="str">
        <f t="shared" si="15"/>
        <v>plays</v>
      </c>
      <c r="U72" t="str">
        <f t="shared" si="16"/>
        <v>Nov</v>
      </c>
      <c r="V72" t="str">
        <f t="shared" si="17"/>
        <v>2010</v>
      </c>
      <c r="W72" t="str">
        <f t="shared" si="18"/>
        <v>Dec</v>
      </c>
      <c r="X72" t="str">
        <f t="shared" si="19"/>
        <v>2010</v>
      </c>
    </row>
    <row r="73" spans="1:24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 s="7">
        <f t="shared" si="10"/>
        <v>108.06666666666666</v>
      </c>
      <c r="H73" s="7">
        <f t="shared" si="11"/>
        <v>85.315789473684205</v>
      </c>
      <c r="I73">
        <v>76</v>
      </c>
      <c r="J73" t="s">
        <v>21</v>
      </c>
      <c r="K73" t="s">
        <v>22</v>
      </c>
      <c r="L73" s="8">
        <f t="shared" si="12"/>
        <v>43799.25</v>
      </c>
      <c r="M73">
        <v>1575093600</v>
      </c>
      <c r="N73" s="8">
        <f t="shared" si="13"/>
        <v>43803.25</v>
      </c>
      <c r="O73">
        <v>1575439200</v>
      </c>
      <c r="P73" t="b">
        <v>0</v>
      </c>
      <c r="Q73" t="b">
        <v>0</v>
      </c>
      <c r="R73" t="s">
        <v>33</v>
      </c>
      <c r="S73" s="10" t="str">
        <f t="shared" si="14"/>
        <v>theater</v>
      </c>
      <c r="T73" t="str">
        <f t="shared" si="15"/>
        <v>plays</v>
      </c>
      <c r="U73" t="str">
        <f t="shared" si="16"/>
        <v>Nov</v>
      </c>
      <c r="V73" t="str">
        <f t="shared" si="17"/>
        <v>2019</v>
      </c>
      <c r="W73" t="str">
        <f t="shared" si="18"/>
        <v>Dec</v>
      </c>
      <c r="X73" t="str">
        <f t="shared" si="19"/>
        <v>2019</v>
      </c>
    </row>
    <row r="74" spans="1:24" ht="18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 s="7">
        <f t="shared" si="10"/>
        <v>670.33333333333326</v>
      </c>
      <c r="H74" s="7">
        <f t="shared" si="11"/>
        <v>74.481481481481481</v>
      </c>
      <c r="I74">
        <v>54</v>
      </c>
      <c r="J74" t="s">
        <v>21</v>
      </c>
      <c r="K74" t="s">
        <v>22</v>
      </c>
      <c r="L74" s="8">
        <f t="shared" si="12"/>
        <v>42186.208333333328</v>
      </c>
      <c r="M74">
        <v>1435726800</v>
      </c>
      <c r="N74" s="8">
        <f t="shared" si="13"/>
        <v>42222.208333333328</v>
      </c>
      <c r="O74">
        <v>1438837200</v>
      </c>
      <c r="P74" t="b">
        <v>0</v>
      </c>
      <c r="Q74" t="b">
        <v>0</v>
      </c>
      <c r="R74" t="s">
        <v>71</v>
      </c>
      <c r="S74" s="10" t="str">
        <f t="shared" si="14"/>
        <v>film &amp; video</v>
      </c>
      <c r="T74" t="str">
        <f t="shared" si="15"/>
        <v>animation</v>
      </c>
      <c r="U74" t="str">
        <f t="shared" si="16"/>
        <v>Jul</v>
      </c>
      <c r="V74" t="str">
        <f t="shared" si="17"/>
        <v>2015</v>
      </c>
      <c r="W74" t="str">
        <f t="shared" si="18"/>
        <v>Aug</v>
      </c>
      <c r="X74" t="str">
        <f t="shared" si="19"/>
        <v>2015</v>
      </c>
    </row>
    <row r="75" spans="1:24" ht="18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 s="7">
        <f t="shared" si="10"/>
        <v>660.92857142857144</v>
      </c>
      <c r="H75" s="7">
        <f t="shared" si="11"/>
        <v>105.14772727272727</v>
      </c>
      <c r="I75">
        <v>88</v>
      </c>
      <c r="J75" t="s">
        <v>21</v>
      </c>
      <c r="K75" t="s">
        <v>22</v>
      </c>
      <c r="L75" s="8">
        <f t="shared" si="12"/>
        <v>42701.25</v>
      </c>
      <c r="M75">
        <v>1480226400</v>
      </c>
      <c r="N75" s="8">
        <f t="shared" si="13"/>
        <v>42704.25</v>
      </c>
      <c r="O75">
        <v>1480485600</v>
      </c>
      <c r="P75" t="b">
        <v>0</v>
      </c>
      <c r="Q75" t="b">
        <v>0</v>
      </c>
      <c r="R75" t="s">
        <v>159</v>
      </c>
      <c r="S75" s="10" t="str">
        <f t="shared" si="14"/>
        <v>music</v>
      </c>
      <c r="T75" t="str">
        <f t="shared" si="15"/>
        <v>jazz</v>
      </c>
      <c r="U75" t="str">
        <f t="shared" si="16"/>
        <v>Nov</v>
      </c>
      <c r="V75" t="str">
        <f t="shared" si="17"/>
        <v>2016</v>
      </c>
      <c r="W75" t="str">
        <f t="shared" si="18"/>
        <v>Nov</v>
      </c>
      <c r="X75" t="str">
        <f t="shared" si="19"/>
        <v>2016</v>
      </c>
    </row>
    <row r="76" spans="1:24" ht="18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 s="7">
        <f t="shared" si="10"/>
        <v>122.46153846153847</v>
      </c>
      <c r="H76" s="7">
        <f t="shared" si="11"/>
        <v>56.188235294117646</v>
      </c>
      <c r="I76">
        <v>85</v>
      </c>
      <c r="J76" t="s">
        <v>40</v>
      </c>
      <c r="K76" t="s">
        <v>41</v>
      </c>
      <c r="L76" s="8">
        <f t="shared" si="12"/>
        <v>42456.208333333328</v>
      </c>
      <c r="M76">
        <v>1459054800</v>
      </c>
      <c r="N76" s="8">
        <f t="shared" si="13"/>
        <v>42457.208333333328</v>
      </c>
      <c r="O76">
        <v>1459141200</v>
      </c>
      <c r="P76" t="b">
        <v>0</v>
      </c>
      <c r="Q76" t="b">
        <v>0</v>
      </c>
      <c r="R76" t="s">
        <v>148</v>
      </c>
      <c r="S76" s="10" t="str">
        <f t="shared" si="14"/>
        <v>music</v>
      </c>
      <c r="T76" t="str">
        <f t="shared" si="15"/>
        <v>metal</v>
      </c>
      <c r="U76" t="str">
        <f t="shared" si="16"/>
        <v>Mar</v>
      </c>
      <c r="V76" t="str">
        <f t="shared" si="17"/>
        <v>2016</v>
      </c>
      <c r="W76" t="str">
        <f t="shared" si="18"/>
        <v>Mar</v>
      </c>
      <c r="X76" t="str">
        <f t="shared" si="19"/>
        <v>2016</v>
      </c>
    </row>
    <row r="77" spans="1:24" ht="18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 s="7">
        <f t="shared" si="10"/>
        <v>150.57731958762886</v>
      </c>
      <c r="H77" s="7">
        <f t="shared" si="11"/>
        <v>85.917647058823533</v>
      </c>
      <c r="I77">
        <v>170</v>
      </c>
      <c r="J77" t="s">
        <v>21</v>
      </c>
      <c r="K77" t="s">
        <v>22</v>
      </c>
      <c r="L77" s="8">
        <f t="shared" si="12"/>
        <v>43296.208333333328</v>
      </c>
      <c r="M77">
        <v>1531630800</v>
      </c>
      <c r="N77" s="8">
        <f t="shared" si="13"/>
        <v>43304.208333333328</v>
      </c>
      <c r="O77">
        <v>1532322000</v>
      </c>
      <c r="P77" t="b">
        <v>0</v>
      </c>
      <c r="Q77" t="b">
        <v>0</v>
      </c>
      <c r="R77" t="s">
        <v>122</v>
      </c>
      <c r="S77" s="10" t="str">
        <f t="shared" si="14"/>
        <v>photography</v>
      </c>
      <c r="T77" t="str">
        <f t="shared" si="15"/>
        <v>photography books</v>
      </c>
      <c r="U77" t="str">
        <f t="shared" si="16"/>
        <v>Jul</v>
      </c>
      <c r="V77" t="str">
        <f t="shared" si="17"/>
        <v>2018</v>
      </c>
      <c r="W77" t="str">
        <f t="shared" si="18"/>
        <v>Jul</v>
      </c>
      <c r="X77" t="str">
        <f t="shared" si="19"/>
        <v>2018</v>
      </c>
    </row>
    <row r="78" spans="1:24" ht="18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 s="7">
        <f t="shared" si="10"/>
        <v>78.106590724165997</v>
      </c>
      <c r="H78" s="7">
        <f t="shared" si="11"/>
        <v>57.00296912114014</v>
      </c>
      <c r="I78">
        <v>1684</v>
      </c>
      <c r="J78" t="s">
        <v>21</v>
      </c>
      <c r="K78" t="s">
        <v>22</v>
      </c>
      <c r="L78" s="8">
        <f t="shared" si="12"/>
        <v>42027.25</v>
      </c>
      <c r="M78">
        <v>1421992800</v>
      </c>
      <c r="N78" s="8">
        <f t="shared" si="13"/>
        <v>42076.208333333328</v>
      </c>
      <c r="O78">
        <v>1426222800</v>
      </c>
      <c r="P78" t="b">
        <v>1</v>
      </c>
      <c r="Q78" t="b">
        <v>1</v>
      </c>
      <c r="R78" t="s">
        <v>33</v>
      </c>
      <c r="S78" s="10" t="str">
        <f t="shared" si="14"/>
        <v>theater</v>
      </c>
      <c r="T78" t="str">
        <f t="shared" si="15"/>
        <v>plays</v>
      </c>
      <c r="U78" t="str">
        <f t="shared" si="16"/>
        <v>Jan</v>
      </c>
      <c r="V78" t="str">
        <f t="shared" si="17"/>
        <v>2015</v>
      </c>
      <c r="W78" t="str">
        <f t="shared" si="18"/>
        <v>Mar</v>
      </c>
      <c r="X78" t="str">
        <f t="shared" si="19"/>
        <v>2015</v>
      </c>
    </row>
    <row r="79" spans="1:24" ht="18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 s="7">
        <f t="shared" si="10"/>
        <v>46.94736842105263</v>
      </c>
      <c r="H79" s="7">
        <f t="shared" si="11"/>
        <v>79.642857142857139</v>
      </c>
      <c r="I79">
        <v>56</v>
      </c>
      <c r="J79" t="s">
        <v>21</v>
      </c>
      <c r="K79" t="s">
        <v>22</v>
      </c>
      <c r="L79" s="8">
        <f t="shared" si="12"/>
        <v>40448.208333333336</v>
      </c>
      <c r="M79">
        <v>1285563600</v>
      </c>
      <c r="N79" s="8">
        <f t="shared" si="13"/>
        <v>40462.208333333336</v>
      </c>
      <c r="O79">
        <v>1286773200</v>
      </c>
      <c r="P79" t="b">
        <v>0</v>
      </c>
      <c r="Q79" t="b">
        <v>1</v>
      </c>
      <c r="R79" t="s">
        <v>71</v>
      </c>
      <c r="S79" s="10" t="str">
        <f t="shared" si="14"/>
        <v>film &amp; video</v>
      </c>
      <c r="T79" t="str">
        <f t="shared" si="15"/>
        <v>animation</v>
      </c>
      <c r="U79" t="str">
        <f t="shared" si="16"/>
        <v>Sep</v>
      </c>
      <c r="V79" t="str">
        <f t="shared" si="17"/>
        <v>2010</v>
      </c>
      <c r="W79" t="str">
        <f t="shared" si="18"/>
        <v>Oct</v>
      </c>
      <c r="X79" t="str">
        <f t="shared" si="19"/>
        <v>2010</v>
      </c>
    </row>
    <row r="80" spans="1:24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 s="7">
        <f t="shared" si="10"/>
        <v>300.8</v>
      </c>
      <c r="H80" s="7">
        <f t="shared" si="11"/>
        <v>41.018181818181816</v>
      </c>
      <c r="I80">
        <v>330</v>
      </c>
      <c r="J80" t="s">
        <v>21</v>
      </c>
      <c r="K80" t="s">
        <v>22</v>
      </c>
      <c r="L80" s="8">
        <f t="shared" si="12"/>
        <v>43206.208333333328</v>
      </c>
      <c r="M80">
        <v>1523854800</v>
      </c>
      <c r="N80" s="8">
        <f t="shared" si="13"/>
        <v>43207.208333333328</v>
      </c>
      <c r="O80">
        <v>1523941200</v>
      </c>
      <c r="P80" t="b">
        <v>0</v>
      </c>
      <c r="Q80" t="b">
        <v>0</v>
      </c>
      <c r="R80" t="s">
        <v>206</v>
      </c>
      <c r="S80" s="10" t="str">
        <f t="shared" si="14"/>
        <v>publishing</v>
      </c>
      <c r="T80" t="str">
        <f t="shared" si="15"/>
        <v>translations</v>
      </c>
      <c r="U80" t="str">
        <f t="shared" si="16"/>
        <v>Apr</v>
      </c>
      <c r="V80" t="str">
        <f t="shared" si="17"/>
        <v>2018</v>
      </c>
      <c r="W80" t="str">
        <f t="shared" si="18"/>
        <v>Apr</v>
      </c>
      <c r="X80" t="str">
        <f t="shared" si="19"/>
        <v>2018</v>
      </c>
    </row>
    <row r="81" spans="1:24" ht="18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 s="7">
        <f t="shared" si="10"/>
        <v>69.598615916955026</v>
      </c>
      <c r="H81" s="7">
        <f t="shared" si="11"/>
        <v>48.004773269689736</v>
      </c>
      <c r="I81">
        <v>838</v>
      </c>
      <c r="J81" t="s">
        <v>21</v>
      </c>
      <c r="K81" t="s">
        <v>22</v>
      </c>
      <c r="L81" s="8">
        <f t="shared" si="12"/>
        <v>43267.208333333328</v>
      </c>
      <c r="M81">
        <v>1529125200</v>
      </c>
      <c r="N81" s="8">
        <f t="shared" si="13"/>
        <v>43272.208333333328</v>
      </c>
      <c r="O81">
        <v>1529557200</v>
      </c>
      <c r="P81" t="b">
        <v>0</v>
      </c>
      <c r="Q81" t="b">
        <v>0</v>
      </c>
      <c r="R81" t="s">
        <v>33</v>
      </c>
      <c r="S81" s="10" t="str">
        <f t="shared" si="14"/>
        <v>theater</v>
      </c>
      <c r="T81" t="str">
        <f t="shared" si="15"/>
        <v>plays</v>
      </c>
      <c r="U81" t="str">
        <f t="shared" si="16"/>
        <v>Jun</v>
      </c>
      <c r="V81" t="str">
        <f t="shared" si="17"/>
        <v>2018</v>
      </c>
      <c r="W81" t="str">
        <f t="shared" si="18"/>
        <v>Jun</v>
      </c>
      <c r="X81" t="str">
        <f t="shared" si="19"/>
        <v>2018</v>
      </c>
    </row>
    <row r="82" spans="1:24" ht="18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 s="7">
        <f t="shared" si="10"/>
        <v>637.4545454545455</v>
      </c>
      <c r="H82" s="7">
        <f t="shared" si="11"/>
        <v>55.212598425196852</v>
      </c>
      <c r="I82">
        <v>127</v>
      </c>
      <c r="J82" t="s">
        <v>21</v>
      </c>
      <c r="K82" t="s">
        <v>22</v>
      </c>
      <c r="L82" s="8">
        <f t="shared" si="12"/>
        <v>42976.208333333328</v>
      </c>
      <c r="M82">
        <v>1503982800</v>
      </c>
      <c r="N82" s="8">
        <f t="shared" si="13"/>
        <v>43006.208333333328</v>
      </c>
      <c r="O82">
        <v>1506574800</v>
      </c>
      <c r="P82" t="b">
        <v>0</v>
      </c>
      <c r="Q82" t="b">
        <v>0</v>
      </c>
      <c r="R82" t="s">
        <v>89</v>
      </c>
      <c r="S82" s="10" t="str">
        <f t="shared" si="14"/>
        <v>games</v>
      </c>
      <c r="T82" t="str">
        <f t="shared" si="15"/>
        <v>video games</v>
      </c>
      <c r="U82" t="str">
        <f t="shared" si="16"/>
        <v>Aug</v>
      </c>
      <c r="V82" t="str">
        <f t="shared" si="17"/>
        <v>2017</v>
      </c>
      <c r="W82" t="str">
        <f t="shared" si="18"/>
        <v>Sep</v>
      </c>
      <c r="X82" t="str">
        <f t="shared" si="19"/>
        <v>2017</v>
      </c>
    </row>
    <row r="83" spans="1:24" ht="18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 s="7">
        <f t="shared" si="10"/>
        <v>225.33928571428569</v>
      </c>
      <c r="H83" s="7">
        <f t="shared" si="11"/>
        <v>92.109489051094897</v>
      </c>
      <c r="I83">
        <v>411</v>
      </c>
      <c r="J83" t="s">
        <v>21</v>
      </c>
      <c r="K83" t="s">
        <v>22</v>
      </c>
      <c r="L83" s="8">
        <f t="shared" si="12"/>
        <v>43062.25</v>
      </c>
      <c r="M83">
        <v>1511416800</v>
      </c>
      <c r="N83" s="8">
        <f t="shared" si="13"/>
        <v>43087.25</v>
      </c>
      <c r="O83">
        <v>1513576800</v>
      </c>
      <c r="P83" t="b">
        <v>0</v>
      </c>
      <c r="Q83" t="b">
        <v>0</v>
      </c>
      <c r="R83" t="s">
        <v>23</v>
      </c>
      <c r="S83" s="10" t="str">
        <f t="shared" si="14"/>
        <v>music</v>
      </c>
      <c r="T83" t="str">
        <f t="shared" si="15"/>
        <v>rock</v>
      </c>
      <c r="U83" t="str">
        <f t="shared" si="16"/>
        <v>Nov</v>
      </c>
      <c r="V83" t="str">
        <f t="shared" si="17"/>
        <v>2017</v>
      </c>
      <c r="W83" t="str">
        <f t="shared" si="18"/>
        <v>Dec</v>
      </c>
      <c r="X83" t="str">
        <f t="shared" si="19"/>
        <v>2017</v>
      </c>
    </row>
    <row r="84" spans="1:24" ht="18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 s="7">
        <f t="shared" si="10"/>
        <v>1497.3000000000002</v>
      </c>
      <c r="H84" s="7">
        <f t="shared" si="11"/>
        <v>83.183333333333337</v>
      </c>
      <c r="I84">
        <v>180</v>
      </c>
      <c r="J84" t="s">
        <v>40</v>
      </c>
      <c r="K84" t="s">
        <v>41</v>
      </c>
      <c r="L84" s="8">
        <f t="shared" si="12"/>
        <v>43482.25</v>
      </c>
      <c r="M84">
        <v>1547704800</v>
      </c>
      <c r="N84" s="8">
        <f t="shared" si="13"/>
        <v>43489.25</v>
      </c>
      <c r="O84">
        <v>1548309600</v>
      </c>
      <c r="P84" t="b">
        <v>0</v>
      </c>
      <c r="Q84" t="b">
        <v>1</v>
      </c>
      <c r="R84" t="s">
        <v>89</v>
      </c>
      <c r="S84" s="10" t="str">
        <f t="shared" si="14"/>
        <v>games</v>
      </c>
      <c r="T84" t="str">
        <f t="shared" si="15"/>
        <v>video games</v>
      </c>
      <c r="U84" t="str">
        <f t="shared" si="16"/>
        <v>Jan</v>
      </c>
      <c r="V84" t="str">
        <f t="shared" si="17"/>
        <v>2019</v>
      </c>
      <c r="W84" t="str">
        <f t="shared" si="18"/>
        <v>Jan</v>
      </c>
      <c r="X84" t="str">
        <f t="shared" si="19"/>
        <v>2019</v>
      </c>
    </row>
    <row r="85" spans="1:24" ht="18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 s="7">
        <f t="shared" si="10"/>
        <v>37.590225563909776</v>
      </c>
      <c r="H85" s="7">
        <f t="shared" si="11"/>
        <v>39.996000000000002</v>
      </c>
      <c r="I85">
        <v>1000</v>
      </c>
      <c r="J85" t="s">
        <v>21</v>
      </c>
      <c r="K85" t="s">
        <v>22</v>
      </c>
      <c r="L85" s="8">
        <f t="shared" si="12"/>
        <v>42579.208333333328</v>
      </c>
      <c r="M85">
        <v>1469682000</v>
      </c>
      <c r="N85" s="8">
        <f t="shared" si="13"/>
        <v>42601.208333333328</v>
      </c>
      <c r="O85">
        <v>1471582800</v>
      </c>
      <c r="P85" t="b">
        <v>0</v>
      </c>
      <c r="Q85" t="b">
        <v>0</v>
      </c>
      <c r="R85" t="s">
        <v>50</v>
      </c>
      <c r="S85" s="10" t="str">
        <f t="shared" si="14"/>
        <v>music</v>
      </c>
      <c r="T85" t="str">
        <f t="shared" si="15"/>
        <v>electric music</v>
      </c>
      <c r="U85" t="str">
        <f t="shared" si="16"/>
        <v>Jul</v>
      </c>
      <c r="V85" t="str">
        <f t="shared" si="17"/>
        <v>2016</v>
      </c>
      <c r="W85" t="str">
        <f t="shared" si="18"/>
        <v>Aug</v>
      </c>
      <c r="X85" t="str">
        <f t="shared" si="19"/>
        <v>2016</v>
      </c>
    </row>
    <row r="86" spans="1:24" ht="18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 s="7">
        <f t="shared" si="10"/>
        <v>132.36942675159236</v>
      </c>
      <c r="H86" s="7">
        <f t="shared" si="11"/>
        <v>111.1336898395722</v>
      </c>
      <c r="I86">
        <v>374</v>
      </c>
      <c r="J86" t="s">
        <v>21</v>
      </c>
      <c r="K86" t="s">
        <v>22</v>
      </c>
      <c r="L86" s="8">
        <f t="shared" si="12"/>
        <v>41118.208333333336</v>
      </c>
      <c r="M86">
        <v>1343451600</v>
      </c>
      <c r="N86" s="8">
        <f t="shared" si="13"/>
        <v>41128.208333333336</v>
      </c>
      <c r="O86">
        <v>1344315600</v>
      </c>
      <c r="P86" t="b">
        <v>0</v>
      </c>
      <c r="Q86" t="b">
        <v>0</v>
      </c>
      <c r="R86" t="s">
        <v>65</v>
      </c>
      <c r="S86" s="10" t="str">
        <f t="shared" si="14"/>
        <v>technology</v>
      </c>
      <c r="T86" t="str">
        <f t="shared" si="15"/>
        <v>wearables</v>
      </c>
      <c r="U86" t="str">
        <f t="shared" si="16"/>
        <v>Jul</v>
      </c>
      <c r="V86" t="str">
        <f t="shared" si="17"/>
        <v>2012</v>
      </c>
      <c r="W86" t="str">
        <f t="shared" si="18"/>
        <v>Aug</v>
      </c>
      <c r="X86" t="str">
        <f t="shared" si="19"/>
        <v>2012</v>
      </c>
    </row>
    <row r="87" spans="1:24" ht="18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 s="7">
        <f t="shared" si="10"/>
        <v>131.22448979591837</v>
      </c>
      <c r="H87" s="7">
        <f t="shared" si="11"/>
        <v>90.563380281690144</v>
      </c>
      <c r="I87">
        <v>71</v>
      </c>
      <c r="J87" t="s">
        <v>26</v>
      </c>
      <c r="K87" t="s">
        <v>27</v>
      </c>
      <c r="L87" s="8">
        <f t="shared" si="12"/>
        <v>40797.208333333336</v>
      </c>
      <c r="M87">
        <v>1315717200</v>
      </c>
      <c r="N87" s="8">
        <f t="shared" si="13"/>
        <v>40805.208333333336</v>
      </c>
      <c r="O87">
        <v>1316408400</v>
      </c>
      <c r="P87" t="b">
        <v>0</v>
      </c>
      <c r="Q87" t="b">
        <v>0</v>
      </c>
      <c r="R87" t="s">
        <v>60</v>
      </c>
      <c r="S87" s="10" t="str">
        <f t="shared" si="14"/>
        <v>music</v>
      </c>
      <c r="T87" t="str">
        <f t="shared" si="15"/>
        <v>indie rock</v>
      </c>
      <c r="U87" t="str">
        <f t="shared" si="16"/>
        <v>Sep</v>
      </c>
      <c r="V87" t="str">
        <f t="shared" si="17"/>
        <v>2011</v>
      </c>
      <c r="W87" t="str">
        <f t="shared" si="18"/>
        <v>Sep</v>
      </c>
      <c r="X87" t="str">
        <f t="shared" si="19"/>
        <v>2011</v>
      </c>
    </row>
    <row r="88" spans="1:24" ht="18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 s="7">
        <f t="shared" si="10"/>
        <v>167.63513513513513</v>
      </c>
      <c r="H88" s="7">
        <f t="shared" si="11"/>
        <v>61.108374384236456</v>
      </c>
      <c r="I88">
        <v>203</v>
      </c>
      <c r="J88" t="s">
        <v>21</v>
      </c>
      <c r="K88" t="s">
        <v>22</v>
      </c>
      <c r="L88" s="8">
        <f t="shared" si="12"/>
        <v>42128.208333333328</v>
      </c>
      <c r="M88">
        <v>1430715600</v>
      </c>
      <c r="N88" s="8">
        <f t="shared" si="13"/>
        <v>42141.208333333328</v>
      </c>
      <c r="O88">
        <v>1431838800</v>
      </c>
      <c r="P88" t="b">
        <v>1</v>
      </c>
      <c r="Q88" t="b">
        <v>0</v>
      </c>
      <c r="R88" t="s">
        <v>33</v>
      </c>
      <c r="S88" s="10" t="str">
        <f t="shared" si="14"/>
        <v>theater</v>
      </c>
      <c r="T88" t="str">
        <f t="shared" si="15"/>
        <v>plays</v>
      </c>
      <c r="U88" t="str">
        <f t="shared" si="16"/>
        <v>May</v>
      </c>
      <c r="V88" t="str">
        <f t="shared" si="17"/>
        <v>2015</v>
      </c>
      <c r="W88" t="str">
        <f t="shared" si="18"/>
        <v>May</v>
      </c>
      <c r="X88" t="str">
        <f t="shared" si="19"/>
        <v>2015</v>
      </c>
    </row>
    <row r="89" spans="1:24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 s="7">
        <f t="shared" si="10"/>
        <v>61.984886649874063</v>
      </c>
      <c r="H89" s="7">
        <f t="shared" si="11"/>
        <v>83.022941970310384</v>
      </c>
      <c r="I89">
        <v>1482</v>
      </c>
      <c r="J89" t="s">
        <v>26</v>
      </c>
      <c r="K89" t="s">
        <v>27</v>
      </c>
      <c r="L89" s="8">
        <f t="shared" si="12"/>
        <v>40610.25</v>
      </c>
      <c r="M89">
        <v>1299564000</v>
      </c>
      <c r="N89" s="8">
        <f t="shared" si="13"/>
        <v>40621.208333333336</v>
      </c>
      <c r="O89">
        <v>1300510800</v>
      </c>
      <c r="P89" t="b">
        <v>0</v>
      </c>
      <c r="Q89" t="b">
        <v>1</v>
      </c>
      <c r="R89" t="s">
        <v>23</v>
      </c>
      <c r="S89" s="10" t="str">
        <f t="shared" si="14"/>
        <v>music</v>
      </c>
      <c r="T89" t="str">
        <f t="shared" si="15"/>
        <v>rock</v>
      </c>
      <c r="U89" t="str">
        <f t="shared" si="16"/>
        <v>Mar</v>
      </c>
      <c r="V89" t="str">
        <f t="shared" si="17"/>
        <v>2011</v>
      </c>
      <c r="W89" t="str">
        <f t="shared" si="18"/>
        <v>Mar</v>
      </c>
      <c r="X89" t="str">
        <f t="shared" si="19"/>
        <v>2011</v>
      </c>
    </row>
    <row r="90" spans="1:24" ht="18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 s="7">
        <f t="shared" si="10"/>
        <v>260.75</v>
      </c>
      <c r="H90" s="7">
        <f t="shared" si="11"/>
        <v>110.76106194690266</v>
      </c>
      <c r="I90">
        <v>113</v>
      </c>
      <c r="J90" t="s">
        <v>21</v>
      </c>
      <c r="K90" t="s">
        <v>22</v>
      </c>
      <c r="L90" s="8">
        <f t="shared" si="12"/>
        <v>42110.208333333328</v>
      </c>
      <c r="M90">
        <v>1429160400</v>
      </c>
      <c r="N90" s="8">
        <f t="shared" si="13"/>
        <v>42132.208333333328</v>
      </c>
      <c r="O90">
        <v>1431061200</v>
      </c>
      <c r="P90" t="b">
        <v>0</v>
      </c>
      <c r="Q90" t="b">
        <v>0</v>
      </c>
      <c r="R90" t="s">
        <v>206</v>
      </c>
      <c r="S90" s="10" t="str">
        <f t="shared" si="14"/>
        <v>publishing</v>
      </c>
      <c r="T90" t="str">
        <f t="shared" si="15"/>
        <v>translations</v>
      </c>
      <c r="U90" t="str">
        <f t="shared" si="16"/>
        <v>Apr</v>
      </c>
      <c r="V90" t="str">
        <f t="shared" si="17"/>
        <v>2015</v>
      </c>
      <c r="W90" t="str">
        <f t="shared" si="18"/>
        <v>May</v>
      </c>
      <c r="X90" t="str">
        <f t="shared" si="19"/>
        <v>2015</v>
      </c>
    </row>
    <row r="91" spans="1:24" ht="18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 s="7">
        <f t="shared" si="10"/>
        <v>252.58823529411765</v>
      </c>
      <c r="H91" s="7">
        <f t="shared" si="11"/>
        <v>89.458333333333329</v>
      </c>
      <c r="I91">
        <v>96</v>
      </c>
      <c r="J91" t="s">
        <v>21</v>
      </c>
      <c r="K91" t="s">
        <v>22</v>
      </c>
      <c r="L91" s="8">
        <f t="shared" si="12"/>
        <v>40283.208333333336</v>
      </c>
      <c r="M91">
        <v>1271307600</v>
      </c>
      <c r="N91" s="8">
        <f t="shared" si="13"/>
        <v>40285.208333333336</v>
      </c>
      <c r="O91">
        <v>1271480400</v>
      </c>
      <c r="P91" t="b">
        <v>0</v>
      </c>
      <c r="Q91" t="b">
        <v>0</v>
      </c>
      <c r="R91" t="s">
        <v>33</v>
      </c>
      <c r="S91" s="10" t="str">
        <f t="shared" si="14"/>
        <v>theater</v>
      </c>
      <c r="T91" t="str">
        <f t="shared" si="15"/>
        <v>plays</v>
      </c>
      <c r="U91" t="str">
        <f t="shared" si="16"/>
        <v>Apr</v>
      </c>
      <c r="V91" t="str">
        <f t="shared" si="17"/>
        <v>2010</v>
      </c>
      <c r="W91" t="str">
        <f t="shared" si="18"/>
        <v>Apr</v>
      </c>
      <c r="X91" t="str">
        <f t="shared" si="19"/>
        <v>2010</v>
      </c>
    </row>
    <row r="92" spans="1:24" ht="18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 s="7">
        <f t="shared" si="10"/>
        <v>78.615384615384613</v>
      </c>
      <c r="H92" s="7">
        <f t="shared" si="11"/>
        <v>57.849056603773583</v>
      </c>
      <c r="I92">
        <v>106</v>
      </c>
      <c r="J92" t="s">
        <v>21</v>
      </c>
      <c r="K92" t="s">
        <v>22</v>
      </c>
      <c r="L92" s="8">
        <f t="shared" si="12"/>
        <v>42425.25</v>
      </c>
      <c r="M92">
        <v>1456380000</v>
      </c>
      <c r="N92" s="8">
        <f t="shared" si="13"/>
        <v>42425.25</v>
      </c>
      <c r="O92">
        <v>1456380000</v>
      </c>
      <c r="P92" t="b">
        <v>0</v>
      </c>
      <c r="Q92" t="b">
        <v>1</v>
      </c>
      <c r="R92" t="s">
        <v>33</v>
      </c>
      <c r="S92" s="10" t="str">
        <f t="shared" si="14"/>
        <v>theater</v>
      </c>
      <c r="T92" t="str">
        <f t="shared" si="15"/>
        <v>plays</v>
      </c>
      <c r="U92" t="str">
        <f t="shared" si="16"/>
        <v>Feb</v>
      </c>
      <c r="V92" t="str">
        <f t="shared" si="17"/>
        <v>2016</v>
      </c>
      <c r="W92" t="str">
        <f t="shared" si="18"/>
        <v>Feb</v>
      </c>
      <c r="X92" t="str">
        <f t="shared" si="19"/>
        <v>2016</v>
      </c>
    </row>
    <row r="93" spans="1:24" ht="18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 s="7">
        <f t="shared" si="10"/>
        <v>48.404406999351913</v>
      </c>
      <c r="H93" s="7">
        <f t="shared" si="11"/>
        <v>109.99705449189985</v>
      </c>
      <c r="I93">
        <v>679</v>
      </c>
      <c r="J93" t="s">
        <v>107</v>
      </c>
      <c r="K93" t="s">
        <v>108</v>
      </c>
      <c r="L93" s="8">
        <f t="shared" si="12"/>
        <v>42588.208333333328</v>
      </c>
      <c r="M93">
        <v>1470459600</v>
      </c>
      <c r="N93" s="8">
        <f t="shared" si="13"/>
        <v>42616.208333333328</v>
      </c>
      <c r="O93">
        <v>1472878800</v>
      </c>
      <c r="P93" t="b">
        <v>0</v>
      </c>
      <c r="Q93" t="b">
        <v>0</v>
      </c>
      <c r="R93" t="s">
        <v>206</v>
      </c>
      <c r="S93" s="10" t="str">
        <f t="shared" si="14"/>
        <v>publishing</v>
      </c>
      <c r="T93" t="str">
        <f t="shared" si="15"/>
        <v>translations</v>
      </c>
      <c r="U93" t="str">
        <f t="shared" si="16"/>
        <v>Aug</v>
      </c>
      <c r="V93" t="str">
        <f t="shared" si="17"/>
        <v>2016</v>
      </c>
      <c r="W93" t="str">
        <f t="shared" si="18"/>
        <v>Sep</v>
      </c>
      <c r="X93" t="str">
        <f t="shared" si="19"/>
        <v>2016</v>
      </c>
    </row>
    <row r="94" spans="1:24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 s="7">
        <f t="shared" si="10"/>
        <v>258.875</v>
      </c>
      <c r="H94" s="7">
        <f t="shared" si="11"/>
        <v>103.96586345381526</v>
      </c>
      <c r="I94">
        <v>498</v>
      </c>
      <c r="J94" t="s">
        <v>98</v>
      </c>
      <c r="K94" t="s">
        <v>99</v>
      </c>
      <c r="L94" s="8">
        <f t="shared" si="12"/>
        <v>40352.208333333336</v>
      </c>
      <c r="M94">
        <v>1277269200</v>
      </c>
      <c r="N94" s="8">
        <f t="shared" si="13"/>
        <v>40353.208333333336</v>
      </c>
      <c r="O94">
        <v>1277355600</v>
      </c>
      <c r="P94" t="b">
        <v>0</v>
      </c>
      <c r="Q94" t="b">
        <v>1</v>
      </c>
      <c r="R94" t="s">
        <v>89</v>
      </c>
      <c r="S94" s="10" t="str">
        <f t="shared" si="14"/>
        <v>games</v>
      </c>
      <c r="T94" t="str">
        <f t="shared" si="15"/>
        <v>video games</v>
      </c>
      <c r="U94" t="str">
        <f t="shared" si="16"/>
        <v>Jun</v>
      </c>
      <c r="V94" t="str">
        <f t="shared" si="17"/>
        <v>2010</v>
      </c>
      <c r="W94" t="str">
        <f t="shared" si="18"/>
        <v>Jun</v>
      </c>
      <c r="X94" t="str">
        <f t="shared" si="19"/>
        <v>2010</v>
      </c>
    </row>
    <row r="95" spans="1:24" ht="18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 s="7">
        <f t="shared" si="10"/>
        <v>60.548713235294116</v>
      </c>
      <c r="H95" s="7">
        <f t="shared" si="11"/>
        <v>107.99508196721311</v>
      </c>
      <c r="I95">
        <v>610</v>
      </c>
      <c r="J95" t="s">
        <v>21</v>
      </c>
      <c r="K95" t="s">
        <v>22</v>
      </c>
      <c r="L95" s="8">
        <f t="shared" si="12"/>
        <v>41202.208333333336</v>
      </c>
      <c r="M95">
        <v>1350709200</v>
      </c>
      <c r="N95" s="8">
        <f t="shared" si="13"/>
        <v>41206.208333333336</v>
      </c>
      <c r="O95">
        <v>1351054800</v>
      </c>
      <c r="P95" t="b">
        <v>0</v>
      </c>
      <c r="Q95" t="b">
        <v>1</v>
      </c>
      <c r="R95" t="s">
        <v>33</v>
      </c>
      <c r="S95" s="10" t="str">
        <f t="shared" si="14"/>
        <v>theater</v>
      </c>
      <c r="T95" t="str">
        <f t="shared" si="15"/>
        <v>plays</v>
      </c>
      <c r="U95" t="str">
        <f t="shared" si="16"/>
        <v>Oct</v>
      </c>
      <c r="V95" t="str">
        <f t="shared" si="17"/>
        <v>2012</v>
      </c>
      <c r="W95" t="str">
        <f t="shared" si="18"/>
        <v>Oct</v>
      </c>
      <c r="X95" t="str">
        <f t="shared" si="19"/>
        <v>2012</v>
      </c>
    </row>
    <row r="96" spans="1:24" ht="18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 s="7">
        <f t="shared" si="10"/>
        <v>303.68965517241378</v>
      </c>
      <c r="H96" s="7">
        <f t="shared" si="11"/>
        <v>48.927777777777777</v>
      </c>
      <c r="I96">
        <v>180</v>
      </c>
      <c r="J96" t="s">
        <v>40</v>
      </c>
      <c r="K96" t="s">
        <v>41</v>
      </c>
      <c r="L96" s="8">
        <f t="shared" si="12"/>
        <v>43562.208333333328</v>
      </c>
      <c r="M96">
        <v>1554613200</v>
      </c>
      <c r="N96" s="8">
        <f t="shared" si="13"/>
        <v>43573.208333333328</v>
      </c>
      <c r="O96">
        <v>1555563600</v>
      </c>
      <c r="P96" t="b">
        <v>0</v>
      </c>
      <c r="Q96" t="b">
        <v>0</v>
      </c>
      <c r="R96" t="s">
        <v>28</v>
      </c>
      <c r="S96" s="10" t="str">
        <f t="shared" si="14"/>
        <v>technology</v>
      </c>
      <c r="T96" t="str">
        <f t="shared" si="15"/>
        <v>web</v>
      </c>
      <c r="U96" t="str">
        <f t="shared" si="16"/>
        <v>Apr</v>
      </c>
      <c r="V96" t="str">
        <f t="shared" si="17"/>
        <v>2019</v>
      </c>
      <c r="W96" t="str">
        <f t="shared" si="18"/>
        <v>Apr</v>
      </c>
      <c r="X96" t="str">
        <f t="shared" si="19"/>
        <v>2019</v>
      </c>
    </row>
    <row r="97" spans="1:24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 s="7">
        <f t="shared" si="10"/>
        <v>112.99999999999999</v>
      </c>
      <c r="H97" s="7">
        <f t="shared" si="11"/>
        <v>37.666666666666664</v>
      </c>
      <c r="I97">
        <v>27</v>
      </c>
      <c r="J97" t="s">
        <v>21</v>
      </c>
      <c r="K97" t="s">
        <v>22</v>
      </c>
      <c r="L97" s="8">
        <f t="shared" si="12"/>
        <v>43752.208333333328</v>
      </c>
      <c r="M97">
        <v>1571029200</v>
      </c>
      <c r="N97" s="8">
        <f t="shared" si="13"/>
        <v>43759.208333333328</v>
      </c>
      <c r="O97">
        <v>1571634000</v>
      </c>
      <c r="P97" t="b">
        <v>0</v>
      </c>
      <c r="Q97" t="b">
        <v>0</v>
      </c>
      <c r="R97" t="s">
        <v>42</v>
      </c>
      <c r="S97" s="10" t="str">
        <f t="shared" si="14"/>
        <v>film &amp; video</v>
      </c>
      <c r="T97" t="str">
        <f t="shared" si="15"/>
        <v>documentary</v>
      </c>
      <c r="U97" t="str">
        <f t="shared" si="16"/>
        <v>Oct</v>
      </c>
      <c r="V97" t="str">
        <f t="shared" si="17"/>
        <v>2019</v>
      </c>
      <c r="W97" t="str">
        <f t="shared" si="18"/>
        <v>Oct</v>
      </c>
      <c r="X97" t="str">
        <f t="shared" si="19"/>
        <v>2019</v>
      </c>
    </row>
    <row r="98" spans="1:24" ht="18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 s="7">
        <f t="shared" si="10"/>
        <v>217.37876614060258</v>
      </c>
      <c r="H98" s="7">
        <f t="shared" si="11"/>
        <v>64.999141999141997</v>
      </c>
      <c r="I98">
        <v>2331</v>
      </c>
      <c r="J98" t="s">
        <v>21</v>
      </c>
      <c r="K98" t="s">
        <v>22</v>
      </c>
      <c r="L98" s="8">
        <f t="shared" si="12"/>
        <v>40612.25</v>
      </c>
      <c r="M98">
        <v>1299736800</v>
      </c>
      <c r="N98" s="8">
        <f t="shared" si="13"/>
        <v>40625.208333333336</v>
      </c>
      <c r="O98">
        <v>1300856400</v>
      </c>
      <c r="P98" t="b">
        <v>0</v>
      </c>
      <c r="Q98" t="b">
        <v>0</v>
      </c>
      <c r="R98" t="s">
        <v>33</v>
      </c>
      <c r="S98" s="10" t="str">
        <f t="shared" si="14"/>
        <v>theater</v>
      </c>
      <c r="T98" t="str">
        <f t="shared" si="15"/>
        <v>plays</v>
      </c>
      <c r="U98" t="str">
        <f t="shared" si="16"/>
        <v>Mar</v>
      </c>
      <c r="V98" t="str">
        <f t="shared" si="17"/>
        <v>2011</v>
      </c>
      <c r="W98" t="str">
        <f t="shared" si="18"/>
        <v>Mar</v>
      </c>
      <c r="X98" t="str">
        <f t="shared" si="19"/>
        <v>2011</v>
      </c>
    </row>
    <row r="99" spans="1:24" ht="18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 s="7">
        <f t="shared" si="10"/>
        <v>926.69230769230762</v>
      </c>
      <c r="H99" s="7">
        <f t="shared" si="11"/>
        <v>106.61061946902655</v>
      </c>
      <c r="I99">
        <v>113</v>
      </c>
      <c r="J99" t="s">
        <v>21</v>
      </c>
      <c r="K99" t="s">
        <v>22</v>
      </c>
      <c r="L99" s="8">
        <f t="shared" si="12"/>
        <v>42180.208333333328</v>
      </c>
      <c r="M99">
        <v>1435208400</v>
      </c>
      <c r="N99" s="8">
        <f t="shared" si="13"/>
        <v>42234.208333333328</v>
      </c>
      <c r="O99">
        <v>1439874000</v>
      </c>
      <c r="P99" t="b">
        <v>0</v>
      </c>
      <c r="Q99" t="b">
        <v>0</v>
      </c>
      <c r="R99" t="s">
        <v>17</v>
      </c>
      <c r="S99" s="10" t="str">
        <f t="shared" si="14"/>
        <v>food</v>
      </c>
      <c r="T99" t="str">
        <f t="shared" si="15"/>
        <v>food trucks</v>
      </c>
      <c r="U99" t="str">
        <f t="shared" si="16"/>
        <v>Jun</v>
      </c>
      <c r="V99" t="str">
        <f t="shared" si="17"/>
        <v>2015</v>
      </c>
      <c r="W99" t="str">
        <f t="shared" si="18"/>
        <v>Aug</v>
      </c>
      <c r="X99" t="str">
        <f t="shared" si="19"/>
        <v>2015</v>
      </c>
    </row>
    <row r="100" spans="1:24" ht="18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 s="7">
        <f t="shared" si="10"/>
        <v>33.692229038854805</v>
      </c>
      <c r="H100" s="7">
        <f t="shared" si="11"/>
        <v>27.009016393442622</v>
      </c>
      <c r="I100">
        <v>1220</v>
      </c>
      <c r="J100" t="s">
        <v>26</v>
      </c>
      <c r="K100" t="s">
        <v>27</v>
      </c>
      <c r="L100" s="8">
        <f t="shared" si="12"/>
        <v>42212.208333333328</v>
      </c>
      <c r="M100">
        <v>1437973200</v>
      </c>
      <c r="N100" s="8">
        <f t="shared" si="13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s="10" t="str">
        <f t="shared" si="14"/>
        <v>games</v>
      </c>
      <c r="T100" t="str">
        <f t="shared" si="15"/>
        <v>video games</v>
      </c>
      <c r="U100" t="str">
        <f t="shared" si="16"/>
        <v>Jul</v>
      </c>
      <c r="V100" t="str">
        <f t="shared" si="17"/>
        <v>2015</v>
      </c>
      <c r="W100" t="str">
        <f t="shared" si="18"/>
        <v>Jul</v>
      </c>
      <c r="X100" t="str">
        <f t="shared" si="19"/>
        <v>2015</v>
      </c>
    </row>
    <row r="101" spans="1:24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 s="7">
        <f t="shared" si="10"/>
        <v>196.7236842105263</v>
      </c>
      <c r="H101" s="7">
        <f t="shared" si="11"/>
        <v>91.16463414634147</v>
      </c>
      <c r="I101">
        <v>164</v>
      </c>
      <c r="J101" t="s">
        <v>21</v>
      </c>
      <c r="K101" t="s">
        <v>22</v>
      </c>
      <c r="L101" s="8">
        <f t="shared" si="12"/>
        <v>41968.25</v>
      </c>
      <c r="M101">
        <v>1416895200</v>
      </c>
      <c r="N101" s="8">
        <f t="shared" si="13"/>
        <v>41997.25</v>
      </c>
      <c r="O101">
        <v>1419400800</v>
      </c>
      <c r="P101" t="b">
        <v>0</v>
      </c>
      <c r="Q101" t="b">
        <v>0</v>
      </c>
      <c r="R101" t="s">
        <v>33</v>
      </c>
      <c r="S101" s="10" t="str">
        <f t="shared" si="14"/>
        <v>theater</v>
      </c>
      <c r="T101" t="str">
        <f t="shared" si="15"/>
        <v>plays</v>
      </c>
      <c r="U101" t="str">
        <f t="shared" si="16"/>
        <v>Nov</v>
      </c>
      <c r="V101" t="str">
        <f t="shared" si="17"/>
        <v>2014</v>
      </c>
      <c r="W101" t="str">
        <f t="shared" si="18"/>
        <v>Dec</v>
      </c>
      <c r="X101" t="str">
        <f t="shared" si="19"/>
        <v>2014</v>
      </c>
    </row>
    <row r="102" spans="1:24" ht="18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 s="7">
        <f t="shared" si="10"/>
        <v>1</v>
      </c>
      <c r="H102" s="7">
        <f t="shared" si="11"/>
        <v>1</v>
      </c>
      <c r="I102">
        <v>1</v>
      </c>
      <c r="J102" t="s">
        <v>21</v>
      </c>
      <c r="K102" t="s">
        <v>22</v>
      </c>
      <c r="L102" s="8">
        <f t="shared" si="12"/>
        <v>40835.208333333336</v>
      </c>
      <c r="M102">
        <v>1319000400</v>
      </c>
      <c r="N102" s="8">
        <f t="shared" si="13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s="10" t="str">
        <f t="shared" si="14"/>
        <v>theater</v>
      </c>
      <c r="T102" t="str">
        <f t="shared" si="15"/>
        <v>plays</v>
      </c>
      <c r="U102" t="str">
        <f t="shared" si="16"/>
        <v>Oct</v>
      </c>
      <c r="V102" t="str">
        <f t="shared" si="17"/>
        <v>2011</v>
      </c>
      <c r="W102" t="str">
        <f t="shared" si="18"/>
        <v>Nov</v>
      </c>
      <c r="X102" t="str">
        <f t="shared" si="19"/>
        <v>2011</v>
      </c>
    </row>
    <row r="103" spans="1:24" ht="18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 s="7">
        <f t="shared" si="10"/>
        <v>1021.4444444444445</v>
      </c>
      <c r="H103" s="7">
        <f t="shared" si="11"/>
        <v>56.054878048780488</v>
      </c>
      <c r="I103">
        <v>164</v>
      </c>
      <c r="J103" t="s">
        <v>21</v>
      </c>
      <c r="K103" t="s">
        <v>22</v>
      </c>
      <c r="L103" s="8">
        <f t="shared" si="12"/>
        <v>42056.25</v>
      </c>
      <c r="M103">
        <v>1424498400</v>
      </c>
      <c r="N103" s="8">
        <f t="shared" si="13"/>
        <v>42063.25</v>
      </c>
      <c r="O103">
        <v>1425103200</v>
      </c>
      <c r="P103" t="b">
        <v>0</v>
      </c>
      <c r="Q103" t="b">
        <v>1</v>
      </c>
      <c r="R103" t="s">
        <v>50</v>
      </c>
      <c r="S103" s="10" t="str">
        <f t="shared" si="14"/>
        <v>music</v>
      </c>
      <c r="T103" t="str">
        <f t="shared" si="15"/>
        <v>electric music</v>
      </c>
      <c r="U103" t="str">
        <f t="shared" si="16"/>
        <v>Feb</v>
      </c>
      <c r="V103" t="str">
        <f t="shared" si="17"/>
        <v>2015</v>
      </c>
      <c r="W103" t="str">
        <f t="shared" si="18"/>
        <v>Feb</v>
      </c>
      <c r="X103" t="str">
        <f t="shared" si="19"/>
        <v>2015</v>
      </c>
    </row>
    <row r="104" spans="1:24" ht="18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 s="7">
        <f t="shared" si="10"/>
        <v>281.67567567567568</v>
      </c>
      <c r="H104" s="7">
        <f t="shared" si="11"/>
        <v>31.017857142857142</v>
      </c>
      <c r="I104">
        <v>336</v>
      </c>
      <c r="J104" t="s">
        <v>21</v>
      </c>
      <c r="K104" t="s">
        <v>22</v>
      </c>
      <c r="L104" s="8">
        <f t="shared" si="12"/>
        <v>43234.208333333328</v>
      </c>
      <c r="M104">
        <v>1526274000</v>
      </c>
      <c r="N104" s="8">
        <f t="shared" si="13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s="10" t="str">
        <f t="shared" si="14"/>
        <v>technology</v>
      </c>
      <c r="T104" t="str">
        <f t="shared" si="15"/>
        <v>wearables</v>
      </c>
      <c r="U104" t="str">
        <f t="shared" si="16"/>
        <v>May</v>
      </c>
      <c r="V104" t="str">
        <f t="shared" si="17"/>
        <v>2018</v>
      </c>
      <c r="W104" t="str">
        <f t="shared" si="18"/>
        <v>May</v>
      </c>
      <c r="X104" t="str">
        <f t="shared" si="19"/>
        <v>2018</v>
      </c>
    </row>
    <row r="105" spans="1:24" ht="18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 s="7">
        <f t="shared" si="10"/>
        <v>24.610000000000003</v>
      </c>
      <c r="H105" s="7">
        <f t="shared" si="11"/>
        <v>66.513513513513516</v>
      </c>
      <c r="I105">
        <v>37</v>
      </c>
      <c r="J105" t="s">
        <v>107</v>
      </c>
      <c r="K105" t="s">
        <v>108</v>
      </c>
      <c r="L105" s="8">
        <f t="shared" si="12"/>
        <v>40475.208333333336</v>
      </c>
      <c r="M105">
        <v>1287896400</v>
      </c>
      <c r="N105" s="8">
        <f t="shared" si="13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s="10" t="str">
        <f t="shared" si="14"/>
        <v>music</v>
      </c>
      <c r="T105" t="str">
        <f t="shared" si="15"/>
        <v>electric music</v>
      </c>
      <c r="U105" t="str">
        <f t="shared" si="16"/>
        <v>Oct</v>
      </c>
      <c r="V105" t="str">
        <f t="shared" si="17"/>
        <v>2010</v>
      </c>
      <c r="W105" t="str">
        <f t="shared" si="18"/>
        <v>Nov</v>
      </c>
      <c r="X105" t="str">
        <f t="shared" si="19"/>
        <v>2010</v>
      </c>
    </row>
    <row r="106" spans="1:24" ht="18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 s="7">
        <f t="shared" si="10"/>
        <v>143.14010067114094</v>
      </c>
      <c r="H106" s="7">
        <f t="shared" si="11"/>
        <v>89.005216484089729</v>
      </c>
      <c r="I106">
        <v>1917</v>
      </c>
      <c r="J106" t="s">
        <v>21</v>
      </c>
      <c r="K106" t="s">
        <v>22</v>
      </c>
      <c r="L106" s="8">
        <f t="shared" si="12"/>
        <v>42878.208333333328</v>
      </c>
      <c r="M106">
        <v>1495515600</v>
      </c>
      <c r="N106" s="8">
        <f t="shared" si="13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s="10" t="str">
        <f t="shared" si="14"/>
        <v>music</v>
      </c>
      <c r="T106" t="str">
        <f t="shared" si="15"/>
        <v>indie rock</v>
      </c>
      <c r="U106" t="str">
        <f t="shared" si="16"/>
        <v>May</v>
      </c>
      <c r="V106" t="str">
        <f t="shared" si="17"/>
        <v>2017</v>
      </c>
      <c r="W106" t="str">
        <f t="shared" si="18"/>
        <v>May</v>
      </c>
      <c r="X106" t="str">
        <f t="shared" si="19"/>
        <v>2017</v>
      </c>
    </row>
    <row r="107" spans="1:24" ht="18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 s="7">
        <f t="shared" si="10"/>
        <v>144.54411764705884</v>
      </c>
      <c r="H107" s="7">
        <f t="shared" si="11"/>
        <v>103.46315789473684</v>
      </c>
      <c r="I107">
        <v>95</v>
      </c>
      <c r="J107" t="s">
        <v>21</v>
      </c>
      <c r="K107" t="s">
        <v>22</v>
      </c>
      <c r="L107" s="8">
        <f t="shared" si="12"/>
        <v>41366.208333333336</v>
      </c>
      <c r="M107">
        <v>1364878800</v>
      </c>
      <c r="N107" s="8">
        <f t="shared" si="13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s="10" t="str">
        <f t="shared" si="14"/>
        <v>technology</v>
      </c>
      <c r="T107" t="str">
        <f t="shared" si="15"/>
        <v>web</v>
      </c>
      <c r="U107" t="str">
        <f t="shared" si="16"/>
        <v>Apr</v>
      </c>
      <c r="V107" t="str">
        <f t="shared" si="17"/>
        <v>2013</v>
      </c>
      <c r="W107" t="str">
        <f t="shared" si="18"/>
        <v>Apr</v>
      </c>
      <c r="X107" t="str">
        <f t="shared" si="19"/>
        <v>2013</v>
      </c>
    </row>
    <row r="108" spans="1:24" ht="18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 s="7">
        <f t="shared" si="10"/>
        <v>359.12820512820514</v>
      </c>
      <c r="H108" s="7">
        <f t="shared" si="11"/>
        <v>95.278911564625844</v>
      </c>
      <c r="I108">
        <v>147</v>
      </c>
      <c r="J108" t="s">
        <v>21</v>
      </c>
      <c r="K108" t="s">
        <v>22</v>
      </c>
      <c r="L108" s="8">
        <f t="shared" si="12"/>
        <v>43716.208333333328</v>
      </c>
      <c r="M108">
        <v>1567918800</v>
      </c>
      <c r="N108" s="8">
        <f t="shared" si="13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s="10" t="str">
        <f t="shared" si="14"/>
        <v>theater</v>
      </c>
      <c r="T108" t="str">
        <f t="shared" si="15"/>
        <v>plays</v>
      </c>
      <c r="U108" t="str">
        <f t="shared" si="16"/>
        <v>Sep</v>
      </c>
      <c r="V108" t="str">
        <f t="shared" si="17"/>
        <v>2019</v>
      </c>
      <c r="W108" t="str">
        <f t="shared" si="18"/>
        <v>Sep</v>
      </c>
      <c r="X108" t="str">
        <f t="shared" si="19"/>
        <v>2019</v>
      </c>
    </row>
    <row r="109" spans="1:24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 s="7">
        <f t="shared" si="10"/>
        <v>186.48571428571427</v>
      </c>
      <c r="H109" s="7">
        <f t="shared" si="11"/>
        <v>75.895348837209298</v>
      </c>
      <c r="I109">
        <v>86</v>
      </c>
      <c r="J109" t="s">
        <v>21</v>
      </c>
      <c r="K109" t="s">
        <v>22</v>
      </c>
      <c r="L109" s="8">
        <f t="shared" si="12"/>
        <v>43213.208333333328</v>
      </c>
      <c r="M109">
        <v>1524459600</v>
      </c>
      <c r="N109" s="8">
        <f t="shared" si="13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s="10" t="str">
        <f t="shared" si="14"/>
        <v>theater</v>
      </c>
      <c r="T109" t="str">
        <f t="shared" si="15"/>
        <v>plays</v>
      </c>
      <c r="U109" t="str">
        <f t="shared" si="16"/>
        <v>Apr</v>
      </c>
      <c r="V109" t="str">
        <f t="shared" si="17"/>
        <v>2018</v>
      </c>
      <c r="W109" t="str">
        <f t="shared" si="18"/>
        <v>May</v>
      </c>
      <c r="X109" t="str">
        <f t="shared" si="19"/>
        <v>2018</v>
      </c>
    </row>
    <row r="110" spans="1:24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 s="7">
        <f t="shared" si="10"/>
        <v>595.26666666666665</v>
      </c>
      <c r="H110" s="7">
        <f t="shared" si="11"/>
        <v>107.57831325301204</v>
      </c>
      <c r="I110">
        <v>83</v>
      </c>
      <c r="J110" t="s">
        <v>21</v>
      </c>
      <c r="K110" t="s">
        <v>22</v>
      </c>
      <c r="L110" s="8">
        <f t="shared" si="12"/>
        <v>41005.208333333336</v>
      </c>
      <c r="M110">
        <v>1333688400</v>
      </c>
      <c r="N110" s="8">
        <f t="shared" si="13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s="10" t="str">
        <f t="shared" si="14"/>
        <v>film &amp; video</v>
      </c>
      <c r="T110" t="str">
        <f t="shared" si="15"/>
        <v>documentary</v>
      </c>
      <c r="U110" t="str">
        <f t="shared" si="16"/>
        <v>Apr</v>
      </c>
      <c r="V110" t="str">
        <f t="shared" si="17"/>
        <v>2012</v>
      </c>
      <c r="W110" t="str">
        <f t="shared" si="18"/>
        <v>May</v>
      </c>
      <c r="X110" t="str">
        <f t="shared" si="19"/>
        <v>2012</v>
      </c>
    </row>
    <row r="111" spans="1:24" ht="18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 s="7">
        <f t="shared" si="10"/>
        <v>59.21153846153846</v>
      </c>
      <c r="H111" s="7">
        <f t="shared" si="11"/>
        <v>51.31666666666667</v>
      </c>
      <c r="I111">
        <v>60</v>
      </c>
      <c r="J111" t="s">
        <v>21</v>
      </c>
      <c r="K111" t="s">
        <v>22</v>
      </c>
      <c r="L111" s="8">
        <f t="shared" si="12"/>
        <v>41651.25</v>
      </c>
      <c r="M111">
        <v>1389506400</v>
      </c>
      <c r="N111" s="8">
        <f t="shared" si="13"/>
        <v>41653.25</v>
      </c>
      <c r="O111">
        <v>1389679200</v>
      </c>
      <c r="P111" t="b">
        <v>0</v>
      </c>
      <c r="Q111" t="b">
        <v>0</v>
      </c>
      <c r="R111" t="s">
        <v>269</v>
      </c>
      <c r="S111" s="10" t="str">
        <f t="shared" si="14"/>
        <v>film &amp; video</v>
      </c>
      <c r="T111" t="str">
        <f t="shared" si="15"/>
        <v>television</v>
      </c>
      <c r="U111" t="str">
        <f t="shared" si="16"/>
        <v>Jan</v>
      </c>
      <c r="V111" t="str">
        <f t="shared" si="17"/>
        <v>2014</v>
      </c>
      <c r="W111" t="str">
        <f t="shared" si="18"/>
        <v>Jan</v>
      </c>
      <c r="X111" t="str">
        <f t="shared" si="19"/>
        <v>2014</v>
      </c>
    </row>
    <row r="112" spans="1:24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 s="7">
        <f t="shared" si="10"/>
        <v>14.962780898876405</v>
      </c>
      <c r="H112" s="7">
        <f t="shared" si="11"/>
        <v>71.983108108108112</v>
      </c>
      <c r="I112">
        <v>296</v>
      </c>
      <c r="J112" t="s">
        <v>21</v>
      </c>
      <c r="K112" t="s">
        <v>22</v>
      </c>
      <c r="L112" s="8">
        <f t="shared" si="12"/>
        <v>43354.208333333328</v>
      </c>
      <c r="M112">
        <v>1536642000</v>
      </c>
      <c r="N112" s="8">
        <f t="shared" si="13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s="10" t="str">
        <f t="shared" si="14"/>
        <v>food</v>
      </c>
      <c r="T112" t="str">
        <f t="shared" si="15"/>
        <v>food trucks</v>
      </c>
      <c r="U112" t="str">
        <f t="shared" si="16"/>
        <v>Sep</v>
      </c>
      <c r="V112" t="str">
        <f t="shared" si="17"/>
        <v>2018</v>
      </c>
      <c r="W112" t="str">
        <f t="shared" si="18"/>
        <v>Sep</v>
      </c>
      <c r="X112" t="str">
        <f t="shared" si="19"/>
        <v>2018</v>
      </c>
    </row>
    <row r="113" spans="1:24" ht="18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 s="7">
        <f t="shared" si="10"/>
        <v>119.95602605863192</v>
      </c>
      <c r="H113" s="7">
        <f t="shared" si="11"/>
        <v>108.95414201183432</v>
      </c>
      <c r="I113">
        <v>676</v>
      </c>
      <c r="J113" t="s">
        <v>21</v>
      </c>
      <c r="K113" t="s">
        <v>22</v>
      </c>
      <c r="L113" s="8">
        <f t="shared" si="12"/>
        <v>41174.208333333336</v>
      </c>
      <c r="M113">
        <v>1348290000</v>
      </c>
      <c r="N113" s="8">
        <f t="shared" si="13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s="10" t="str">
        <f t="shared" si="14"/>
        <v>publishing</v>
      </c>
      <c r="T113" t="str">
        <f t="shared" si="15"/>
        <v>radio &amp; podcasts</v>
      </c>
      <c r="U113" t="str">
        <f t="shared" si="16"/>
        <v>Sep</v>
      </c>
      <c r="V113" t="str">
        <f t="shared" si="17"/>
        <v>2012</v>
      </c>
      <c r="W113" t="str">
        <f t="shared" si="18"/>
        <v>Sep</v>
      </c>
      <c r="X113" t="str">
        <f t="shared" si="19"/>
        <v>2012</v>
      </c>
    </row>
    <row r="114" spans="1:24" ht="18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 s="7">
        <f t="shared" si="10"/>
        <v>268.82978723404256</v>
      </c>
      <c r="H114" s="7">
        <f t="shared" si="11"/>
        <v>35</v>
      </c>
      <c r="I114">
        <v>361</v>
      </c>
      <c r="J114" t="s">
        <v>26</v>
      </c>
      <c r="K114" t="s">
        <v>27</v>
      </c>
      <c r="L114" s="8">
        <f t="shared" si="12"/>
        <v>41875.208333333336</v>
      </c>
      <c r="M114">
        <v>1408856400</v>
      </c>
      <c r="N114" s="8">
        <f t="shared" si="13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s="10" t="str">
        <f t="shared" si="14"/>
        <v>technology</v>
      </c>
      <c r="T114" t="str">
        <f t="shared" si="15"/>
        <v>web</v>
      </c>
      <c r="U114" t="str">
        <f t="shared" si="16"/>
        <v>Aug</v>
      </c>
      <c r="V114" t="str">
        <f t="shared" si="17"/>
        <v>2014</v>
      </c>
      <c r="W114" t="str">
        <f t="shared" si="18"/>
        <v>Sep</v>
      </c>
      <c r="X114" t="str">
        <f t="shared" si="19"/>
        <v>2014</v>
      </c>
    </row>
    <row r="115" spans="1:24" ht="18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 s="7">
        <f t="shared" si="10"/>
        <v>376.87878787878788</v>
      </c>
      <c r="H115" s="7">
        <f t="shared" si="11"/>
        <v>94.938931297709928</v>
      </c>
      <c r="I115">
        <v>131</v>
      </c>
      <c r="J115" t="s">
        <v>21</v>
      </c>
      <c r="K115" t="s">
        <v>22</v>
      </c>
      <c r="L115" s="8">
        <f t="shared" si="12"/>
        <v>42990.208333333328</v>
      </c>
      <c r="M115">
        <v>1505192400</v>
      </c>
      <c r="N115" s="8">
        <f t="shared" si="13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s="10" t="str">
        <f t="shared" si="14"/>
        <v>food</v>
      </c>
      <c r="T115" t="str">
        <f t="shared" si="15"/>
        <v>food trucks</v>
      </c>
      <c r="U115" t="str">
        <f t="shared" si="16"/>
        <v>Sep</v>
      </c>
      <c r="V115" t="str">
        <f t="shared" si="17"/>
        <v>2017</v>
      </c>
      <c r="W115" t="str">
        <f t="shared" si="18"/>
        <v>Sep</v>
      </c>
      <c r="X115" t="str">
        <f t="shared" si="19"/>
        <v>2017</v>
      </c>
    </row>
    <row r="116" spans="1:24" ht="18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 s="7">
        <f t="shared" si="10"/>
        <v>727.15789473684208</v>
      </c>
      <c r="H116" s="7">
        <f t="shared" si="11"/>
        <v>109.65079365079364</v>
      </c>
      <c r="I116">
        <v>126</v>
      </c>
      <c r="J116" t="s">
        <v>21</v>
      </c>
      <c r="K116" t="s">
        <v>22</v>
      </c>
      <c r="L116" s="8">
        <f t="shared" si="12"/>
        <v>43564.208333333328</v>
      </c>
      <c r="M116">
        <v>1554786000</v>
      </c>
      <c r="N116" s="8">
        <f t="shared" si="13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s="10" t="str">
        <f t="shared" si="14"/>
        <v>technology</v>
      </c>
      <c r="T116" t="str">
        <f t="shared" si="15"/>
        <v>wearables</v>
      </c>
      <c r="U116" t="str">
        <f t="shared" si="16"/>
        <v>Apr</v>
      </c>
      <c r="V116" t="str">
        <f t="shared" si="17"/>
        <v>2019</v>
      </c>
      <c r="W116" t="str">
        <f t="shared" si="18"/>
        <v>Apr</v>
      </c>
      <c r="X116" t="str">
        <f t="shared" si="19"/>
        <v>2019</v>
      </c>
    </row>
    <row r="117" spans="1:24" ht="18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 s="7">
        <f t="shared" si="10"/>
        <v>87.211757648470297</v>
      </c>
      <c r="H117" s="7">
        <f t="shared" si="11"/>
        <v>44.001815980629537</v>
      </c>
      <c r="I117">
        <v>3304</v>
      </c>
      <c r="J117" t="s">
        <v>107</v>
      </c>
      <c r="K117" t="s">
        <v>108</v>
      </c>
      <c r="L117" s="8">
        <f t="shared" si="12"/>
        <v>43056.25</v>
      </c>
      <c r="M117">
        <v>1510898400</v>
      </c>
      <c r="N117" s="8">
        <f t="shared" si="13"/>
        <v>43091.25</v>
      </c>
      <c r="O117">
        <v>1513922400</v>
      </c>
      <c r="P117" t="b">
        <v>0</v>
      </c>
      <c r="Q117" t="b">
        <v>0</v>
      </c>
      <c r="R117" t="s">
        <v>119</v>
      </c>
      <c r="S117" s="10" t="str">
        <f t="shared" si="14"/>
        <v>publishing</v>
      </c>
      <c r="T117" t="str">
        <f t="shared" si="15"/>
        <v>fiction</v>
      </c>
      <c r="U117" t="str">
        <f t="shared" si="16"/>
        <v>Nov</v>
      </c>
      <c r="V117" t="str">
        <f t="shared" si="17"/>
        <v>2017</v>
      </c>
      <c r="W117" t="str">
        <f t="shared" si="18"/>
        <v>Dec</v>
      </c>
      <c r="X117" t="str">
        <f t="shared" si="19"/>
        <v>2017</v>
      </c>
    </row>
    <row r="118" spans="1:24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 s="7">
        <f t="shared" si="10"/>
        <v>88</v>
      </c>
      <c r="H118" s="7">
        <f t="shared" si="11"/>
        <v>86.794520547945211</v>
      </c>
      <c r="I118">
        <v>73</v>
      </c>
      <c r="J118" t="s">
        <v>21</v>
      </c>
      <c r="K118" t="s">
        <v>22</v>
      </c>
      <c r="L118" s="8">
        <f t="shared" si="12"/>
        <v>42265.208333333328</v>
      </c>
      <c r="M118">
        <v>1442552400</v>
      </c>
      <c r="N118" s="8">
        <f t="shared" si="13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s="10" t="str">
        <f t="shared" si="14"/>
        <v>theater</v>
      </c>
      <c r="T118" t="str">
        <f t="shared" si="15"/>
        <v>plays</v>
      </c>
      <c r="U118" t="str">
        <f t="shared" si="16"/>
        <v>Sep</v>
      </c>
      <c r="V118" t="str">
        <f t="shared" si="17"/>
        <v>2015</v>
      </c>
      <c r="W118" t="str">
        <f t="shared" si="18"/>
        <v>Sep</v>
      </c>
      <c r="X118" t="str">
        <f t="shared" si="19"/>
        <v>2015</v>
      </c>
    </row>
    <row r="119" spans="1:24" ht="18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 s="7">
        <f t="shared" si="10"/>
        <v>173.9387755102041</v>
      </c>
      <c r="H119" s="7">
        <f t="shared" si="11"/>
        <v>30.992727272727272</v>
      </c>
      <c r="I119">
        <v>275</v>
      </c>
      <c r="J119" t="s">
        <v>21</v>
      </c>
      <c r="K119" t="s">
        <v>22</v>
      </c>
      <c r="L119" s="8">
        <f t="shared" si="12"/>
        <v>40808.208333333336</v>
      </c>
      <c r="M119">
        <v>1316667600</v>
      </c>
      <c r="N119" s="8">
        <f t="shared" si="13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s="10" t="str">
        <f t="shared" si="14"/>
        <v>film &amp; video</v>
      </c>
      <c r="T119" t="str">
        <f t="shared" si="15"/>
        <v>television</v>
      </c>
      <c r="U119" t="str">
        <f t="shared" si="16"/>
        <v>Sep</v>
      </c>
      <c r="V119" t="str">
        <f t="shared" si="17"/>
        <v>2011</v>
      </c>
      <c r="W119" t="str">
        <f t="shared" si="18"/>
        <v>Sep</v>
      </c>
      <c r="X119" t="str">
        <f t="shared" si="19"/>
        <v>2011</v>
      </c>
    </row>
    <row r="120" spans="1:24" ht="18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 s="7">
        <f t="shared" si="10"/>
        <v>117.61111111111111</v>
      </c>
      <c r="H120" s="7">
        <f t="shared" si="11"/>
        <v>94.791044776119406</v>
      </c>
      <c r="I120">
        <v>67</v>
      </c>
      <c r="J120" t="s">
        <v>21</v>
      </c>
      <c r="K120" t="s">
        <v>22</v>
      </c>
      <c r="L120" s="8">
        <f t="shared" si="12"/>
        <v>41665.25</v>
      </c>
      <c r="M120">
        <v>1390716000</v>
      </c>
      <c r="N120" s="8">
        <f t="shared" si="13"/>
        <v>41671.25</v>
      </c>
      <c r="O120">
        <v>1391234400</v>
      </c>
      <c r="P120" t="b">
        <v>0</v>
      </c>
      <c r="Q120" t="b">
        <v>0</v>
      </c>
      <c r="R120" t="s">
        <v>122</v>
      </c>
      <c r="S120" s="10" t="str">
        <f t="shared" si="14"/>
        <v>photography</v>
      </c>
      <c r="T120" t="str">
        <f t="shared" si="15"/>
        <v>photography books</v>
      </c>
      <c r="U120" t="str">
        <f t="shared" si="16"/>
        <v>Jan</v>
      </c>
      <c r="V120" t="str">
        <f t="shared" si="17"/>
        <v>2014</v>
      </c>
      <c r="W120" t="str">
        <f t="shared" si="18"/>
        <v>Feb</v>
      </c>
      <c r="X120" t="str">
        <f t="shared" si="19"/>
        <v>2014</v>
      </c>
    </row>
    <row r="121" spans="1:24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 s="7">
        <f t="shared" si="10"/>
        <v>214.96</v>
      </c>
      <c r="H121" s="7">
        <f t="shared" si="11"/>
        <v>69.79220779220779</v>
      </c>
      <c r="I121">
        <v>154</v>
      </c>
      <c r="J121" t="s">
        <v>21</v>
      </c>
      <c r="K121" t="s">
        <v>22</v>
      </c>
      <c r="L121" s="8">
        <f t="shared" si="12"/>
        <v>41806.208333333336</v>
      </c>
      <c r="M121">
        <v>1402894800</v>
      </c>
      <c r="N121" s="8">
        <f t="shared" si="13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s="10" t="str">
        <f t="shared" si="14"/>
        <v>film &amp; video</v>
      </c>
      <c r="T121" t="str">
        <f t="shared" si="15"/>
        <v>documentary</v>
      </c>
      <c r="U121" t="str">
        <f t="shared" si="16"/>
        <v>Jun</v>
      </c>
      <c r="V121" t="str">
        <f t="shared" si="17"/>
        <v>2014</v>
      </c>
      <c r="W121" t="str">
        <f t="shared" si="18"/>
        <v>Jul</v>
      </c>
      <c r="X121" t="str">
        <f t="shared" si="19"/>
        <v>2014</v>
      </c>
    </row>
    <row r="122" spans="1:24" ht="18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 s="7">
        <f t="shared" si="10"/>
        <v>149.49667110519306</v>
      </c>
      <c r="H122" s="7">
        <f t="shared" si="11"/>
        <v>63.003367003367003</v>
      </c>
      <c r="I122">
        <v>1782</v>
      </c>
      <c r="J122" t="s">
        <v>21</v>
      </c>
      <c r="K122" t="s">
        <v>22</v>
      </c>
      <c r="L122" s="8">
        <f t="shared" si="12"/>
        <v>42111.208333333328</v>
      </c>
      <c r="M122">
        <v>1429246800</v>
      </c>
      <c r="N122" s="8">
        <f t="shared" si="13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s="10" t="str">
        <f t="shared" si="14"/>
        <v>games</v>
      </c>
      <c r="T122" t="str">
        <f t="shared" si="15"/>
        <v>mobile games</v>
      </c>
      <c r="U122" t="str">
        <f t="shared" si="16"/>
        <v>Apr</v>
      </c>
      <c r="V122" t="str">
        <f t="shared" si="17"/>
        <v>2015</v>
      </c>
      <c r="W122" t="str">
        <f t="shared" si="18"/>
        <v>Apr</v>
      </c>
      <c r="X122" t="str">
        <f t="shared" si="19"/>
        <v>2015</v>
      </c>
    </row>
    <row r="123" spans="1:24" ht="18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 s="7">
        <f t="shared" si="10"/>
        <v>219.33995584988963</v>
      </c>
      <c r="H123" s="7">
        <f t="shared" si="11"/>
        <v>110.0343300110742</v>
      </c>
      <c r="I123">
        <v>903</v>
      </c>
      <c r="J123" t="s">
        <v>21</v>
      </c>
      <c r="K123" t="s">
        <v>22</v>
      </c>
      <c r="L123" s="8">
        <f t="shared" si="12"/>
        <v>41917.208333333336</v>
      </c>
      <c r="M123">
        <v>1412485200</v>
      </c>
      <c r="N123" s="8">
        <f t="shared" si="13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s="10" t="str">
        <f t="shared" si="14"/>
        <v>games</v>
      </c>
      <c r="T123" t="str">
        <f t="shared" si="15"/>
        <v>video games</v>
      </c>
      <c r="U123" t="str">
        <f t="shared" si="16"/>
        <v>Oct</v>
      </c>
      <c r="V123" t="str">
        <f t="shared" si="17"/>
        <v>2014</v>
      </c>
      <c r="W123" t="str">
        <f t="shared" si="18"/>
        <v>Oct</v>
      </c>
      <c r="X123" t="str">
        <f t="shared" si="19"/>
        <v>2014</v>
      </c>
    </row>
    <row r="124" spans="1:24" ht="18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 s="7">
        <f t="shared" si="10"/>
        <v>64.367690058479525</v>
      </c>
      <c r="H124" s="7">
        <f t="shared" si="11"/>
        <v>25.997933274284026</v>
      </c>
      <c r="I124">
        <v>3387</v>
      </c>
      <c r="J124" t="s">
        <v>21</v>
      </c>
      <c r="K124" t="s">
        <v>22</v>
      </c>
      <c r="L124" s="8">
        <f t="shared" si="12"/>
        <v>41970.25</v>
      </c>
      <c r="M124">
        <v>1417068000</v>
      </c>
      <c r="N124" s="8">
        <f t="shared" si="13"/>
        <v>41997.25</v>
      </c>
      <c r="O124">
        <v>1419400800</v>
      </c>
      <c r="P124" t="b">
        <v>0</v>
      </c>
      <c r="Q124" t="b">
        <v>0</v>
      </c>
      <c r="R124" t="s">
        <v>119</v>
      </c>
      <c r="S124" s="10" t="str">
        <f t="shared" si="14"/>
        <v>publishing</v>
      </c>
      <c r="T124" t="str">
        <f t="shared" si="15"/>
        <v>fiction</v>
      </c>
      <c r="U124" t="str">
        <f t="shared" si="16"/>
        <v>Nov</v>
      </c>
      <c r="V124" t="str">
        <f t="shared" si="17"/>
        <v>2014</v>
      </c>
      <c r="W124" t="str">
        <f t="shared" si="18"/>
        <v>Dec</v>
      </c>
      <c r="X124" t="str">
        <f t="shared" si="19"/>
        <v>2014</v>
      </c>
    </row>
    <row r="125" spans="1:24" ht="18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 s="7">
        <f t="shared" si="10"/>
        <v>18.622397298818232</v>
      </c>
      <c r="H125" s="7">
        <f t="shared" si="11"/>
        <v>49.987915407854985</v>
      </c>
      <c r="I125">
        <v>662</v>
      </c>
      <c r="J125" t="s">
        <v>15</v>
      </c>
      <c r="K125" t="s">
        <v>16</v>
      </c>
      <c r="L125" s="8">
        <f t="shared" si="12"/>
        <v>42332.25</v>
      </c>
      <c r="M125">
        <v>1448344800</v>
      </c>
      <c r="N125" s="8">
        <f t="shared" si="13"/>
        <v>42335.25</v>
      </c>
      <c r="O125">
        <v>1448604000</v>
      </c>
      <c r="P125" t="b">
        <v>1</v>
      </c>
      <c r="Q125" t="b">
        <v>0</v>
      </c>
      <c r="R125" t="s">
        <v>33</v>
      </c>
      <c r="S125" s="10" t="str">
        <f t="shared" si="14"/>
        <v>theater</v>
      </c>
      <c r="T125" t="str">
        <f t="shared" si="15"/>
        <v>plays</v>
      </c>
      <c r="U125" t="str">
        <f t="shared" si="16"/>
        <v>Nov</v>
      </c>
      <c r="V125" t="str">
        <f t="shared" si="17"/>
        <v>2015</v>
      </c>
      <c r="W125" t="str">
        <f t="shared" si="18"/>
        <v>Nov</v>
      </c>
      <c r="X125" t="str">
        <f t="shared" si="19"/>
        <v>2015</v>
      </c>
    </row>
    <row r="126" spans="1:24" ht="18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 s="7">
        <f t="shared" si="10"/>
        <v>367.76923076923077</v>
      </c>
      <c r="H126" s="7">
        <f t="shared" si="11"/>
        <v>101.72340425531915</v>
      </c>
      <c r="I126">
        <v>94</v>
      </c>
      <c r="J126" t="s">
        <v>107</v>
      </c>
      <c r="K126" t="s">
        <v>108</v>
      </c>
      <c r="L126" s="8">
        <f t="shared" si="12"/>
        <v>43598.208333333328</v>
      </c>
      <c r="M126">
        <v>1557723600</v>
      </c>
      <c r="N126" s="8">
        <f t="shared" si="13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s="10" t="str">
        <f t="shared" si="14"/>
        <v>photography</v>
      </c>
      <c r="T126" t="str">
        <f t="shared" si="15"/>
        <v>photography books</v>
      </c>
      <c r="U126" t="str">
        <f t="shared" si="16"/>
        <v>May</v>
      </c>
      <c r="V126" t="str">
        <f t="shared" si="17"/>
        <v>2019</v>
      </c>
      <c r="W126" t="str">
        <f t="shared" si="18"/>
        <v>Jul</v>
      </c>
      <c r="X126" t="str">
        <f t="shared" si="19"/>
        <v>2019</v>
      </c>
    </row>
    <row r="127" spans="1:24" ht="18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 s="7">
        <f t="shared" si="10"/>
        <v>159.90566037735849</v>
      </c>
      <c r="H127" s="7">
        <f t="shared" si="11"/>
        <v>47.083333333333336</v>
      </c>
      <c r="I127">
        <v>180</v>
      </c>
      <c r="J127" t="s">
        <v>21</v>
      </c>
      <c r="K127" t="s">
        <v>22</v>
      </c>
      <c r="L127" s="8">
        <f t="shared" si="12"/>
        <v>43362.208333333328</v>
      </c>
      <c r="M127">
        <v>1537333200</v>
      </c>
      <c r="N127" s="8">
        <f t="shared" si="13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s="10" t="str">
        <f t="shared" si="14"/>
        <v>theater</v>
      </c>
      <c r="T127" t="str">
        <f t="shared" si="15"/>
        <v>plays</v>
      </c>
      <c r="U127" t="str">
        <f t="shared" si="16"/>
        <v>Sep</v>
      </c>
      <c r="V127" t="str">
        <f t="shared" si="17"/>
        <v>2018</v>
      </c>
      <c r="W127" t="str">
        <f t="shared" si="18"/>
        <v>Sep</v>
      </c>
      <c r="X127" t="str">
        <f t="shared" si="19"/>
        <v>2018</v>
      </c>
    </row>
    <row r="128" spans="1:24" ht="18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 s="7">
        <f t="shared" si="10"/>
        <v>38.633185349611544</v>
      </c>
      <c r="H128" s="7">
        <f t="shared" si="11"/>
        <v>89.944444444444443</v>
      </c>
      <c r="I128">
        <v>774</v>
      </c>
      <c r="J128" t="s">
        <v>21</v>
      </c>
      <c r="K128" t="s">
        <v>22</v>
      </c>
      <c r="L128" s="8">
        <f t="shared" si="12"/>
        <v>42596.208333333328</v>
      </c>
      <c r="M128">
        <v>1471150800</v>
      </c>
      <c r="N128" s="8">
        <f t="shared" si="13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s="10" t="str">
        <f t="shared" si="14"/>
        <v>theater</v>
      </c>
      <c r="T128" t="str">
        <f t="shared" si="15"/>
        <v>plays</v>
      </c>
      <c r="U128" t="str">
        <f t="shared" si="16"/>
        <v>Aug</v>
      </c>
      <c r="V128" t="str">
        <f t="shared" si="17"/>
        <v>2016</v>
      </c>
      <c r="W128" t="str">
        <f t="shared" si="18"/>
        <v>Sep</v>
      </c>
      <c r="X128" t="str">
        <f t="shared" si="19"/>
        <v>2016</v>
      </c>
    </row>
    <row r="129" spans="1:24" ht="18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 s="7">
        <f t="shared" si="10"/>
        <v>51.42151162790698</v>
      </c>
      <c r="H129" s="7">
        <f t="shared" si="11"/>
        <v>78.96875</v>
      </c>
      <c r="I129">
        <v>672</v>
      </c>
      <c r="J129" t="s">
        <v>15</v>
      </c>
      <c r="K129" t="s">
        <v>16</v>
      </c>
      <c r="L129" s="8">
        <f t="shared" si="12"/>
        <v>40310.208333333336</v>
      </c>
      <c r="M129">
        <v>1273640400</v>
      </c>
      <c r="N129" s="8">
        <f t="shared" si="13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s="10" t="str">
        <f t="shared" si="14"/>
        <v>theater</v>
      </c>
      <c r="T129" t="str">
        <f t="shared" si="15"/>
        <v>plays</v>
      </c>
      <c r="U129" t="str">
        <f t="shared" si="16"/>
        <v>May</v>
      </c>
      <c r="V129" t="str">
        <f t="shared" si="17"/>
        <v>2010</v>
      </c>
      <c r="W129" t="str">
        <f t="shared" si="18"/>
        <v>May</v>
      </c>
      <c r="X129" t="str">
        <f t="shared" si="19"/>
        <v>2010</v>
      </c>
    </row>
    <row r="130" spans="1:24" ht="18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 s="7">
        <f t="shared" si="10"/>
        <v>60.334277620396605</v>
      </c>
      <c r="H130" s="7">
        <f t="shared" si="11"/>
        <v>80.067669172932327</v>
      </c>
      <c r="I130">
        <v>532</v>
      </c>
      <c r="J130" t="s">
        <v>21</v>
      </c>
      <c r="K130" t="s">
        <v>22</v>
      </c>
      <c r="L130" s="8">
        <f t="shared" si="12"/>
        <v>40417.208333333336</v>
      </c>
      <c r="M130">
        <v>1282885200</v>
      </c>
      <c r="N130" s="8">
        <f t="shared" si="13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s="10" t="str">
        <f t="shared" si="14"/>
        <v>music</v>
      </c>
      <c r="T130" t="str">
        <f t="shared" si="15"/>
        <v>rock</v>
      </c>
      <c r="U130" t="str">
        <f t="shared" si="16"/>
        <v>Aug</v>
      </c>
      <c r="V130" t="str">
        <f t="shared" si="17"/>
        <v>2010</v>
      </c>
      <c r="W130" t="str">
        <f t="shared" si="18"/>
        <v>Sep</v>
      </c>
      <c r="X130" t="str">
        <f t="shared" si="19"/>
        <v>2010</v>
      </c>
    </row>
    <row r="131" spans="1:24" ht="18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 s="7">
        <f t="shared" ref="G131:G194" si="20">IFERROR(E131/D131,0)*100</f>
        <v>3.202693602693603</v>
      </c>
      <c r="H131" s="7">
        <f t="shared" ref="H131:H194" si="21">IFERROR(E131/I131,0)</f>
        <v>86.472727272727269</v>
      </c>
      <c r="I131">
        <v>55</v>
      </c>
      <c r="J131" t="s">
        <v>26</v>
      </c>
      <c r="K131" t="s">
        <v>27</v>
      </c>
      <c r="L131" s="8">
        <f t="shared" ref="L131:L194" si="22">(M131/86400)+DATE(1970,1,1)</f>
        <v>42038.25</v>
      </c>
      <c r="M131">
        <v>1422943200</v>
      </c>
      <c r="N131" s="8">
        <f t="shared" ref="N131:N194" si="23">(O131/86400)+DATE(1970,1,1)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s="10" t="str">
        <f t="shared" ref="S131:S194" si="24">LEFT(R131, SEARCH("/",R131,1)-1)</f>
        <v>food</v>
      </c>
      <c r="T131" t="str">
        <f t="shared" ref="T131:T194" si="25">RIGHT(R131,LEN(R131)-SEARCH("/",R131,1))</f>
        <v>food trucks</v>
      </c>
      <c r="U131" t="str">
        <f t="shared" ref="U131:U194" si="26">TEXT(L:L,"mmm")</f>
        <v>Feb</v>
      </c>
      <c r="V131" t="str">
        <f t="shared" ref="V131:V194" si="27">TEXT(L:L,"yyy")</f>
        <v>2015</v>
      </c>
      <c r="W131" t="str">
        <f t="shared" ref="W131:W194" si="28">TEXT(N:N,"mmm")</f>
        <v>Feb</v>
      </c>
      <c r="X131" t="str">
        <f t="shared" ref="X131:X194" si="29">TEXT(N:N,"yyy")</f>
        <v>2015</v>
      </c>
    </row>
    <row r="132" spans="1:24" ht="18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 s="7">
        <f t="shared" si="20"/>
        <v>155.46875</v>
      </c>
      <c r="H132" s="7">
        <f t="shared" si="21"/>
        <v>28.001876172607879</v>
      </c>
      <c r="I132">
        <v>533</v>
      </c>
      <c r="J132" t="s">
        <v>36</v>
      </c>
      <c r="K132" t="s">
        <v>37</v>
      </c>
      <c r="L132" s="8">
        <f t="shared" si="22"/>
        <v>40842.208333333336</v>
      </c>
      <c r="M132">
        <v>1319605200</v>
      </c>
      <c r="N132" s="8">
        <f t="shared" si="23"/>
        <v>40858.25</v>
      </c>
      <c r="O132">
        <v>1320991200</v>
      </c>
      <c r="P132" t="b">
        <v>0</v>
      </c>
      <c r="Q132" t="b">
        <v>0</v>
      </c>
      <c r="R132" t="s">
        <v>53</v>
      </c>
      <c r="S132" s="10" t="str">
        <f t="shared" si="24"/>
        <v>film &amp; video</v>
      </c>
      <c r="T132" t="str">
        <f t="shared" si="25"/>
        <v>drama</v>
      </c>
      <c r="U132" t="str">
        <f t="shared" si="26"/>
        <v>Oct</v>
      </c>
      <c r="V132" t="str">
        <f t="shared" si="27"/>
        <v>2011</v>
      </c>
      <c r="W132" t="str">
        <f t="shared" si="28"/>
        <v>Nov</v>
      </c>
      <c r="X132" t="str">
        <f t="shared" si="29"/>
        <v>2011</v>
      </c>
    </row>
    <row r="133" spans="1:24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 s="7">
        <f t="shared" si="20"/>
        <v>100.85974499089254</v>
      </c>
      <c r="H133" s="7">
        <f t="shared" si="21"/>
        <v>67.996725337699544</v>
      </c>
      <c r="I133">
        <v>2443</v>
      </c>
      <c r="J133" t="s">
        <v>40</v>
      </c>
      <c r="K133" t="s">
        <v>41</v>
      </c>
      <c r="L133" s="8">
        <f t="shared" si="22"/>
        <v>41607.25</v>
      </c>
      <c r="M133">
        <v>1385704800</v>
      </c>
      <c r="N133" s="8">
        <f t="shared" si="23"/>
        <v>41620.25</v>
      </c>
      <c r="O133">
        <v>1386828000</v>
      </c>
      <c r="P133" t="b">
        <v>0</v>
      </c>
      <c r="Q133" t="b">
        <v>0</v>
      </c>
      <c r="R133" t="s">
        <v>28</v>
      </c>
      <c r="S133" s="10" t="str">
        <f t="shared" si="24"/>
        <v>technology</v>
      </c>
      <c r="T133" t="str">
        <f t="shared" si="25"/>
        <v>web</v>
      </c>
      <c r="U133" t="str">
        <f t="shared" si="26"/>
        <v>Nov</v>
      </c>
      <c r="V133" t="str">
        <f t="shared" si="27"/>
        <v>2013</v>
      </c>
      <c r="W133" t="str">
        <f t="shared" si="28"/>
        <v>Dec</v>
      </c>
      <c r="X133" t="str">
        <f t="shared" si="29"/>
        <v>2013</v>
      </c>
    </row>
    <row r="134" spans="1:24" ht="18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 s="7">
        <f t="shared" si="20"/>
        <v>116.18181818181819</v>
      </c>
      <c r="H134" s="7">
        <f t="shared" si="21"/>
        <v>43.078651685393261</v>
      </c>
      <c r="I134">
        <v>89</v>
      </c>
      <c r="J134" t="s">
        <v>21</v>
      </c>
      <c r="K134" t="s">
        <v>22</v>
      </c>
      <c r="L134" s="8">
        <f t="shared" si="22"/>
        <v>43112.25</v>
      </c>
      <c r="M134">
        <v>1515736800</v>
      </c>
      <c r="N134" s="8">
        <f t="shared" si="23"/>
        <v>43128.25</v>
      </c>
      <c r="O134">
        <v>1517119200</v>
      </c>
      <c r="P134" t="b">
        <v>0</v>
      </c>
      <c r="Q134" t="b">
        <v>1</v>
      </c>
      <c r="R134" t="s">
        <v>33</v>
      </c>
      <c r="S134" s="10" t="str">
        <f t="shared" si="24"/>
        <v>theater</v>
      </c>
      <c r="T134" t="str">
        <f t="shared" si="25"/>
        <v>plays</v>
      </c>
      <c r="U134" t="str">
        <f t="shared" si="26"/>
        <v>Jan</v>
      </c>
      <c r="V134" t="str">
        <f t="shared" si="27"/>
        <v>2018</v>
      </c>
      <c r="W134" t="str">
        <f t="shared" si="28"/>
        <v>Jan</v>
      </c>
      <c r="X134" t="str">
        <f t="shared" si="29"/>
        <v>2018</v>
      </c>
    </row>
    <row r="135" spans="1:24" ht="18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 s="7">
        <f t="shared" si="20"/>
        <v>310.77777777777777</v>
      </c>
      <c r="H135" s="7">
        <f t="shared" si="21"/>
        <v>87.95597484276729</v>
      </c>
      <c r="I135">
        <v>159</v>
      </c>
      <c r="J135" t="s">
        <v>21</v>
      </c>
      <c r="K135" t="s">
        <v>22</v>
      </c>
      <c r="L135" s="8">
        <f t="shared" si="22"/>
        <v>40767.208333333336</v>
      </c>
      <c r="M135">
        <v>1313125200</v>
      </c>
      <c r="N135" s="8">
        <f t="shared" si="23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s="10" t="str">
        <f t="shared" si="24"/>
        <v>music</v>
      </c>
      <c r="T135" t="str">
        <f t="shared" si="25"/>
        <v>world music</v>
      </c>
      <c r="U135" t="str">
        <f t="shared" si="26"/>
        <v>Aug</v>
      </c>
      <c r="V135" t="str">
        <f t="shared" si="27"/>
        <v>2011</v>
      </c>
      <c r="W135" t="str">
        <f t="shared" si="28"/>
        <v>Sep</v>
      </c>
      <c r="X135" t="str">
        <f t="shared" si="29"/>
        <v>2011</v>
      </c>
    </row>
    <row r="136" spans="1:24" ht="18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 s="7">
        <f t="shared" si="20"/>
        <v>89.73668341708543</v>
      </c>
      <c r="H136" s="7">
        <f t="shared" si="21"/>
        <v>94.987234042553197</v>
      </c>
      <c r="I136">
        <v>940</v>
      </c>
      <c r="J136" t="s">
        <v>98</v>
      </c>
      <c r="K136" t="s">
        <v>99</v>
      </c>
      <c r="L136" s="8">
        <f t="shared" si="22"/>
        <v>40713.208333333336</v>
      </c>
      <c r="M136">
        <v>1308459600</v>
      </c>
      <c r="N136" s="8">
        <f t="shared" si="23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s="10" t="str">
        <f t="shared" si="24"/>
        <v>film &amp; video</v>
      </c>
      <c r="T136" t="str">
        <f t="shared" si="25"/>
        <v>documentary</v>
      </c>
      <c r="U136" t="str">
        <f t="shared" si="26"/>
        <v>Jun</v>
      </c>
      <c r="V136" t="str">
        <f t="shared" si="27"/>
        <v>2011</v>
      </c>
      <c r="W136" t="str">
        <f t="shared" si="28"/>
        <v>Aug</v>
      </c>
      <c r="X136" t="str">
        <f t="shared" si="29"/>
        <v>2011</v>
      </c>
    </row>
    <row r="137" spans="1:24" ht="18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 s="7">
        <f t="shared" si="20"/>
        <v>71.27272727272728</v>
      </c>
      <c r="H137" s="7">
        <f t="shared" si="21"/>
        <v>46.905982905982903</v>
      </c>
      <c r="I137">
        <v>117</v>
      </c>
      <c r="J137" t="s">
        <v>21</v>
      </c>
      <c r="K137" t="s">
        <v>22</v>
      </c>
      <c r="L137" s="8">
        <f t="shared" si="22"/>
        <v>41340.25</v>
      </c>
      <c r="M137">
        <v>1362636000</v>
      </c>
      <c r="N137" s="8">
        <f t="shared" si="23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s="10" t="str">
        <f t="shared" si="24"/>
        <v>theater</v>
      </c>
      <c r="T137" t="str">
        <f t="shared" si="25"/>
        <v>plays</v>
      </c>
      <c r="U137" t="str">
        <f t="shared" si="26"/>
        <v>Mar</v>
      </c>
      <c r="V137" t="str">
        <f t="shared" si="27"/>
        <v>2013</v>
      </c>
      <c r="W137" t="str">
        <f t="shared" si="28"/>
        <v>Mar</v>
      </c>
      <c r="X137" t="str">
        <f t="shared" si="29"/>
        <v>2013</v>
      </c>
    </row>
    <row r="138" spans="1:24" ht="18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 s="7">
        <f t="shared" si="20"/>
        <v>3.2862318840579712</v>
      </c>
      <c r="H138" s="7">
        <f t="shared" si="21"/>
        <v>46.913793103448278</v>
      </c>
      <c r="I138">
        <v>58</v>
      </c>
      <c r="J138" t="s">
        <v>21</v>
      </c>
      <c r="K138" t="s">
        <v>22</v>
      </c>
      <c r="L138" s="8">
        <f t="shared" si="22"/>
        <v>41797.208333333336</v>
      </c>
      <c r="M138">
        <v>1402117200</v>
      </c>
      <c r="N138" s="8">
        <f t="shared" si="23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s="10" t="str">
        <f t="shared" si="24"/>
        <v>film &amp; video</v>
      </c>
      <c r="T138" t="str">
        <f t="shared" si="25"/>
        <v>drama</v>
      </c>
      <c r="U138" t="str">
        <f t="shared" si="26"/>
        <v>Jun</v>
      </c>
      <c r="V138" t="str">
        <f t="shared" si="27"/>
        <v>2014</v>
      </c>
      <c r="W138" t="str">
        <f t="shared" si="28"/>
        <v>Jun</v>
      </c>
      <c r="X138" t="str">
        <f t="shared" si="29"/>
        <v>2014</v>
      </c>
    </row>
    <row r="139" spans="1:24" ht="18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 s="7">
        <f t="shared" si="20"/>
        <v>261.77777777777777</v>
      </c>
      <c r="H139" s="7">
        <f t="shared" si="21"/>
        <v>94.24</v>
      </c>
      <c r="I139">
        <v>50</v>
      </c>
      <c r="J139" t="s">
        <v>21</v>
      </c>
      <c r="K139" t="s">
        <v>22</v>
      </c>
      <c r="L139" s="8">
        <f t="shared" si="22"/>
        <v>40457.208333333336</v>
      </c>
      <c r="M139">
        <v>1286341200</v>
      </c>
      <c r="N139" s="8">
        <f t="shared" si="23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s="10" t="str">
        <f t="shared" si="24"/>
        <v>publishing</v>
      </c>
      <c r="T139" t="str">
        <f t="shared" si="25"/>
        <v>nonfiction</v>
      </c>
      <c r="U139" t="str">
        <f t="shared" si="26"/>
        <v>Oct</v>
      </c>
      <c r="V139" t="str">
        <f t="shared" si="27"/>
        <v>2010</v>
      </c>
      <c r="W139" t="str">
        <f t="shared" si="28"/>
        <v>Oct</v>
      </c>
      <c r="X139" t="str">
        <f t="shared" si="29"/>
        <v>2010</v>
      </c>
    </row>
    <row r="140" spans="1:24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 s="7">
        <f t="shared" si="20"/>
        <v>96</v>
      </c>
      <c r="H140" s="7">
        <f t="shared" si="21"/>
        <v>80.139130434782615</v>
      </c>
      <c r="I140">
        <v>115</v>
      </c>
      <c r="J140" t="s">
        <v>21</v>
      </c>
      <c r="K140" t="s">
        <v>22</v>
      </c>
      <c r="L140" s="8">
        <f t="shared" si="22"/>
        <v>41180.208333333336</v>
      </c>
      <c r="M140">
        <v>1348808400</v>
      </c>
      <c r="N140" s="8">
        <f t="shared" si="23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s="10" t="str">
        <f t="shared" si="24"/>
        <v>games</v>
      </c>
      <c r="T140" t="str">
        <f t="shared" si="25"/>
        <v>mobile games</v>
      </c>
      <c r="U140" t="str">
        <f t="shared" si="26"/>
        <v>Sep</v>
      </c>
      <c r="V140" t="str">
        <f t="shared" si="27"/>
        <v>2012</v>
      </c>
      <c r="W140" t="str">
        <f t="shared" si="28"/>
        <v>Oct</v>
      </c>
      <c r="X140" t="str">
        <f t="shared" si="29"/>
        <v>2012</v>
      </c>
    </row>
    <row r="141" spans="1:24" ht="18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 s="7">
        <f t="shared" si="20"/>
        <v>20.896851248642779</v>
      </c>
      <c r="H141" s="7">
        <f t="shared" si="21"/>
        <v>59.036809815950917</v>
      </c>
      <c r="I141">
        <v>326</v>
      </c>
      <c r="J141" t="s">
        <v>21</v>
      </c>
      <c r="K141" t="s">
        <v>22</v>
      </c>
      <c r="L141" s="8">
        <f t="shared" si="22"/>
        <v>42115.208333333328</v>
      </c>
      <c r="M141">
        <v>1429592400</v>
      </c>
      <c r="N141" s="8">
        <f t="shared" si="23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s="10" t="str">
        <f t="shared" si="24"/>
        <v>technology</v>
      </c>
      <c r="T141" t="str">
        <f t="shared" si="25"/>
        <v>wearables</v>
      </c>
      <c r="U141" t="str">
        <f t="shared" si="26"/>
        <v>Apr</v>
      </c>
      <c r="V141" t="str">
        <f t="shared" si="27"/>
        <v>2015</v>
      </c>
      <c r="W141" t="str">
        <f t="shared" si="28"/>
        <v>May</v>
      </c>
      <c r="X141" t="str">
        <f t="shared" si="29"/>
        <v>2015</v>
      </c>
    </row>
    <row r="142" spans="1:24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 s="7">
        <f t="shared" si="20"/>
        <v>223.16363636363636</v>
      </c>
      <c r="H142" s="7">
        <f t="shared" si="21"/>
        <v>65.989247311827953</v>
      </c>
      <c r="I142">
        <v>186</v>
      </c>
      <c r="J142" t="s">
        <v>21</v>
      </c>
      <c r="K142" t="s">
        <v>22</v>
      </c>
      <c r="L142" s="8">
        <f t="shared" si="22"/>
        <v>43156.25</v>
      </c>
      <c r="M142">
        <v>1519538400</v>
      </c>
      <c r="N142" s="8">
        <f t="shared" si="23"/>
        <v>43161.25</v>
      </c>
      <c r="O142">
        <v>1519970400</v>
      </c>
      <c r="P142" t="b">
        <v>0</v>
      </c>
      <c r="Q142" t="b">
        <v>0</v>
      </c>
      <c r="R142" t="s">
        <v>42</v>
      </c>
      <c r="S142" s="10" t="str">
        <f t="shared" si="24"/>
        <v>film &amp; video</v>
      </c>
      <c r="T142" t="str">
        <f t="shared" si="25"/>
        <v>documentary</v>
      </c>
      <c r="U142" t="str">
        <f t="shared" si="26"/>
        <v>Feb</v>
      </c>
      <c r="V142" t="str">
        <f t="shared" si="27"/>
        <v>2018</v>
      </c>
      <c r="W142" t="str">
        <f t="shared" si="28"/>
        <v>Mar</v>
      </c>
      <c r="X142" t="str">
        <f t="shared" si="29"/>
        <v>2018</v>
      </c>
    </row>
    <row r="143" spans="1:24" ht="18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 s="7">
        <f t="shared" si="20"/>
        <v>101.59097978227061</v>
      </c>
      <c r="H143" s="7">
        <f t="shared" si="21"/>
        <v>60.992530345471522</v>
      </c>
      <c r="I143">
        <v>1071</v>
      </c>
      <c r="J143" t="s">
        <v>21</v>
      </c>
      <c r="K143" t="s">
        <v>22</v>
      </c>
      <c r="L143" s="8">
        <f t="shared" si="22"/>
        <v>42167.208333333328</v>
      </c>
      <c r="M143">
        <v>1434085200</v>
      </c>
      <c r="N143" s="8">
        <f t="shared" si="23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s="10" t="str">
        <f t="shared" si="24"/>
        <v>technology</v>
      </c>
      <c r="T143" t="str">
        <f t="shared" si="25"/>
        <v>web</v>
      </c>
      <c r="U143" t="str">
        <f t="shared" si="26"/>
        <v>Jun</v>
      </c>
      <c r="V143" t="str">
        <f t="shared" si="27"/>
        <v>2015</v>
      </c>
      <c r="W143" t="str">
        <f t="shared" si="28"/>
        <v>Jun</v>
      </c>
      <c r="X143" t="str">
        <f t="shared" si="29"/>
        <v>2015</v>
      </c>
    </row>
    <row r="144" spans="1:24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 s="7">
        <f t="shared" si="20"/>
        <v>230.03999999999996</v>
      </c>
      <c r="H144" s="7">
        <f t="shared" si="21"/>
        <v>98.307692307692307</v>
      </c>
      <c r="I144">
        <v>117</v>
      </c>
      <c r="J144" t="s">
        <v>21</v>
      </c>
      <c r="K144" t="s">
        <v>22</v>
      </c>
      <c r="L144" s="8">
        <f t="shared" si="22"/>
        <v>41005.208333333336</v>
      </c>
      <c r="M144">
        <v>1333688400</v>
      </c>
      <c r="N144" s="8">
        <f t="shared" si="23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s="10" t="str">
        <f t="shared" si="24"/>
        <v>technology</v>
      </c>
      <c r="T144" t="str">
        <f t="shared" si="25"/>
        <v>web</v>
      </c>
      <c r="U144" t="str">
        <f t="shared" si="26"/>
        <v>Apr</v>
      </c>
      <c r="V144" t="str">
        <f t="shared" si="27"/>
        <v>2012</v>
      </c>
      <c r="W144" t="str">
        <f t="shared" si="28"/>
        <v>May</v>
      </c>
      <c r="X144" t="str">
        <f t="shared" si="29"/>
        <v>2012</v>
      </c>
    </row>
    <row r="145" spans="1:24" ht="18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 s="7">
        <f t="shared" si="20"/>
        <v>135.59259259259261</v>
      </c>
      <c r="H145" s="7">
        <f t="shared" si="21"/>
        <v>104.6</v>
      </c>
      <c r="I145">
        <v>70</v>
      </c>
      <c r="J145" t="s">
        <v>21</v>
      </c>
      <c r="K145" t="s">
        <v>22</v>
      </c>
      <c r="L145" s="8">
        <f t="shared" si="22"/>
        <v>40357.208333333336</v>
      </c>
      <c r="M145">
        <v>1277701200</v>
      </c>
      <c r="N145" s="8">
        <f t="shared" si="23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s="10" t="str">
        <f t="shared" si="24"/>
        <v>music</v>
      </c>
      <c r="T145" t="str">
        <f t="shared" si="25"/>
        <v>indie rock</v>
      </c>
      <c r="U145" t="str">
        <f t="shared" si="26"/>
        <v>Jun</v>
      </c>
      <c r="V145" t="str">
        <f t="shared" si="27"/>
        <v>2010</v>
      </c>
      <c r="W145" t="str">
        <f t="shared" si="28"/>
        <v>Jul</v>
      </c>
      <c r="X145" t="str">
        <f t="shared" si="29"/>
        <v>2010</v>
      </c>
    </row>
    <row r="146" spans="1:24" ht="18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 s="7">
        <f t="shared" si="20"/>
        <v>129.1</v>
      </c>
      <c r="H146" s="7">
        <f t="shared" si="21"/>
        <v>86.066666666666663</v>
      </c>
      <c r="I146">
        <v>135</v>
      </c>
      <c r="J146" t="s">
        <v>21</v>
      </c>
      <c r="K146" t="s">
        <v>22</v>
      </c>
      <c r="L146" s="8">
        <f t="shared" si="22"/>
        <v>43633.208333333328</v>
      </c>
      <c r="M146">
        <v>1560747600</v>
      </c>
      <c r="N146" s="8">
        <f t="shared" si="23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s="10" t="str">
        <f t="shared" si="24"/>
        <v>theater</v>
      </c>
      <c r="T146" t="str">
        <f t="shared" si="25"/>
        <v>plays</v>
      </c>
      <c r="U146" t="str">
        <f t="shared" si="26"/>
        <v>Jun</v>
      </c>
      <c r="V146" t="str">
        <f t="shared" si="27"/>
        <v>2019</v>
      </c>
      <c r="W146" t="str">
        <f t="shared" si="28"/>
        <v>Jun</v>
      </c>
      <c r="X146" t="str">
        <f t="shared" si="29"/>
        <v>2019</v>
      </c>
    </row>
    <row r="147" spans="1:24" ht="18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 s="7">
        <f t="shared" si="20"/>
        <v>236.512</v>
      </c>
      <c r="H147" s="7">
        <f t="shared" si="21"/>
        <v>76.989583333333329</v>
      </c>
      <c r="I147">
        <v>768</v>
      </c>
      <c r="J147" t="s">
        <v>98</v>
      </c>
      <c r="K147" t="s">
        <v>99</v>
      </c>
      <c r="L147" s="8">
        <f t="shared" si="22"/>
        <v>41889.208333333336</v>
      </c>
      <c r="M147">
        <v>1410066000</v>
      </c>
      <c r="N147" s="8">
        <f t="shared" si="23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s="10" t="str">
        <f t="shared" si="24"/>
        <v>technology</v>
      </c>
      <c r="T147" t="str">
        <f t="shared" si="25"/>
        <v>wearables</v>
      </c>
      <c r="U147" t="str">
        <f t="shared" si="26"/>
        <v>Sep</v>
      </c>
      <c r="V147" t="str">
        <f t="shared" si="27"/>
        <v>2014</v>
      </c>
      <c r="W147" t="str">
        <f t="shared" si="28"/>
        <v>Sep</v>
      </c>
      <c r="X147" t="str">
        <f t="shared" si="29"/>
        <v>2014</v>
      </c>
    </row>
    <row r="148" spans="1:24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 s="7">
        <f t="shared" si="20"/>
        <v>17.25</v>
      </c>
      <c r="H148" s="7">
        <f t="shared" si="21"/>
        <v>29.764705882352942</v>
      </c>
      <c r="I148">
        <v>51</v>
      </c>
      <c r="J148" t="s">
        <v>21</v>
      </c>
      <c r="K148" t="s">
        <v>22</v>
      </c>
      <c r="L148" s="8">
        <f t="shared" si="22"/>
        <v>40855.25</v>
      </c>
      <c r="M148">
        <v>1320732000</v>
      </c>
      <c r="N148" s="8">
        <f t="shared" si="23"/>
        <v>40875.25</v>
      </c>
      <c r="O148">
        <v>1322460000</v>
      </c>
      <c r="P148" t="b">
        <v>0</v>
      </c>
      <c r="Q148" t="b">
        <v>0</v>
      </c>
      <c r="R148" t="s">
        <v>33</v>
      </c>
      <c r="S148" s="10" t="str">
        <f t="shared" si="24"/>
        <v>theater</v>
      </c>
      <c r="T148" t="str">
        <f t="shared" si="25"/>
        <v>plays</v>
      </c>
      <c r="U148" t="str">
        <f t="shared" si="26"/>
        <v>Nov</v>
      </c>
      <c r="V148" t="str">
        <f t="shared" si="27"/>
        <v>2011</v>
      </c>
      <c r="W148" t="str">
        <f t="shared" si="28"/>
        <v>Nov</v>
      </c>
      <c r="X148" t="str">
        <f t="shared" si="29"/>
        <v>2011</v>
      </c>
    </row>
    <row r="149" spans="1:24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 s="7">
        <f t="shared" si="20"/>
        <v>112.49397590361446</v>
      </c>
      <c r="H149" s="7">
        <f t="shared" si="21"/>
        <v>46.91959798994975</v>
      </c>
      <c r="I149">
        <v>199</v>
      </c>
      <c r="J149" t="s">
        <v>21</v>
      </c>
      <c r="K149" t="s">
        <v>22</v>
      </c>
      <c r="L149" s="8">
        <f t="shared" si="22"/>
        <v>42534.208333333328</v>
      </c>
      <c r="M149">
        <v>1465794000</v>
      </c>
      <c r="N149" s="8">
        <f t="shared" si="23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s="10" t="str">
        <f t="shared" si="24"/>
        <v>theater</v>
      </c>
      <c r="T149" t="str">
        <f t="shared" si="25"/>
        <v>plays</v>
      </c>
      <c r="U149" t="str">
        <f t="shared" si="26"/>
        <v>Jun</v>
      </c>
      <c r="V149" t="str">
        <f t="shared" si="27"/>
        <v>2016</v>
      </c>
      <c r="W149" t="str">
        <f t="shared" si="28"/>
        <v>Jun</v>
      </c>
      <c r="X149" t="str">
        <f t="shared" si="29"/>
        <v>2016</v>
      </c>
    </row>
    <row r="150" spans="1:24" ht="18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 s="7">
        <f t="shared" si="20"/>
        <v>121.02150537634408</v>
      </c>
      <c r="H150" s="7">
        <f t="shared" si="21"/>
        <v>105.18691588785046</v>
      </c>
      <c r="I150">
        <v>107</v>
      </c>
      <c r="J150" t="s">
        <v>21</v>
      </c>
      <c r="K150" t="s">
        <v>22</v>
      </c>
      <c r="L150" s="8">
        <f t="shared" si="22"/>
        <v>42941.208333333328</v>
      </c>
      <c r="M150">
        <v>1500958800</v>
      </c>
      <c r="N150" s="8">
        <f t="shared" si="23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s="10" t="str">
        <f t="shared" si="24"/>
        <v>technology</v>
      </c>
      <c r="T150" t="str">
        <f t="shared" si="25"/>
        <v>wearables</v>
      </c>
      <c r="U150" t="str">
        <f t="shared" si="26"/>
        <v>Jul</v>
      </c>
      <c r="V150" t="str">
        <f t="shared" si="27"/>
        <v>2017</v>
      </c>
      <c r="W150" t="str">
        <f t="shared" si="28"/>
        <v>Aug</v>
      </c>
      <c r="X150" t="str">
        <f t="shared" si="29"/>
        <v>2017</v>
      </c>
    </row>
    <row r="151" spans="1:24" ht="18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 s="7">
        <f t="shared" si="20"/>
        <v>219.87096774193549</v>
      </c>
      <c r="H151" s="7">
        <f t="shared" si="21"/>
        <v>69.907692307692301</v>
      </c>
      <c r="I151">
        <v>195</v>
      </c>
      <c r="J151" t="s">
        <v>21</v>
      </c>
      <c r="K151" t="s">
        <v>22</v>
      </c>
      <c r="L151" s="8">
        <f t="shared" si="22"/>
        <v>41275.25</v>
      </c>
      <c r="M151">
        <v>1357020000</v>
      </c>
      <c r="N151" s="8">
        <f t="shared" si="23"/>
        <v>41327.25</v>
      </c>
      <c r="O151">
        <v>1361512800</v>
      </c>
      <c r="P151" t="b">
        <v>0</v>
      </c>
      <c r="Q151" t="b">
        <v>0</v>
      </c>
      <c r="R151" t="s">
        <v>60</v>
      </c>
      <c r="S151" s="10" t="str">
        <f t="shared" si="24"/>
        <v>music</v>
      </c>
      <c r="T151" t="str">
        <f t="shared" si="25"/>
        <v>indie rock</v>
      </c>
      <c r="U151" t="str">
        <f t="shared" si="26"/>
        <v>Jan</v>
      </c>
      <c r="V151" t="str">
        <f t="shared" si="27"/>
        <v>2013</v>
      </c>
      <c r="W151" t="str">
        <f t="shared" si="28"/>
        <v>Feb</v>
      </c>
      <c r="X151" t="str">
        <f t="shared" si="29"/>
        <v>2013</v>
      </c>
    </row>
    <row r="152" spans="1:24" ht="18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 s="7">
        <f t="shared" si="20"/>
        <v>1</v>
      </c>
      <c r="H152" s="7">
        <f t="shared" si="21"/>
        <v>1</v>
      </c>
      <c r="I152">
        <v>1</v>
      </c>
      <c r="J152" t="s">
        <v>21</v>
      </c>
      <c r="K152" t="s">
        <v>22</v>
      </c>
      <c r="L152" s="8">
        <f t="shared" si="22"/>
        <v>43450.25</v>
      </c>
      <c r="M152">
        <v>1544940000</v>
      </c>
      <c r="N152" s="8">
        <f t="shared" si="23"/>
        <v>43451.25</v>
      </c>
      <c r="O152">
        <v>1545026400</v>
      </c>
      <c r="P152" t="b">
        <v>0</v>
      </c>
      <c r="Q152" t="b">
        <v>0</v>
      </c>
      <c r="R152" t="s">
        <v>23</v>
      </c>
      <c r="S152" s="10" t="str">
        <f t="shared" si="24"/>
        <v>music</v>
      </c>
      <c r="T152" t="str">
        <f t="shared" si="25"/>
        <v>rock</v>
      </c>
      <c r="U152" t="str">
        <f t="shared" si="26"/>
        <v>Dec</v>
      </c>
      <c r="V152" t="str">
        <f t="shared" si="27"/>
        <v>2018</v>
      </c>
      <c r="W152" t="str">
        <f t="shared" si="28"/>
        <v>Dec</v>
      </c>
      <c r="X152" t="str">
        <f t="shared" si="29"/>
        <v>2018</v>
      </c>
    </row>
    <row r="153" spans="1:24" ht="18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 s="7">
        <f t="shared" si="20"/>
        <v>64.166909620991248</v>
      </c>
      <c r="H153" s="7">
        <f t="shared" si="21"/>
        <v>60.011588275391958</v>
      </c>
      <c r="I153">
        <v>1467</v>
      </c>
      <c r="J153" t="s">
        <v>21</v>
      </c>
      <c r="K153" t="s">
        <v>22</v>
      </c>
      <c r="L153" s="8">
        <f t="shared" si="22"/>
        <v>41799.208333333336</v>
      </c>
      <c r="M153">
        <v>1402290000</v>
      </c>
      <c r="N153" s="8">
        <f t="shared" si="23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s="10" t="str">
        <f t="shared" si="24"/>
        <v>music</v>
      </c>
      <c r="T153" t="str">
        <f t="shared" si="25"/>
        <v>electric music</v>
      </c>
      <c r="U153" t="str">
        <f t="shared" si="26"/>
        <v>Jun</v>
      </c>
      <c r="V153" t="str">
        <f t="shared" si="27"/>
        <v>2014</v>
      </c>
      <c r="W153" t="str">
        <f t="shared" si="28"/>
        <v>Jul</v>
      </c>
      <c r="X153" t="str">
        <f t="shared" si="29"/>
        <v>2014</v>
      </c>
    </row>
    <row r="154" spans="1:24" ht="18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 s="7">
        <f t="shared" si="20"/>
        <v>423.06746987951806</v>
      </c>
      <c r="H154" s="7">
        <f t="shared" si="21"/>
        <v>52.006220379146917</v>
      </c>
      <c r="I154">
        <v>3376</v>
      </c>
      <c r="J154" t="s">
        <v>21</v>
      </c>
      <c r="K154" t="s">
        <v>22</v>
      </c>
      <c r="L154" s="8">
        <f t="shared" si="22"/>
        <v>42783.25</v>
      </c>
      <c r="M154">
        <v>1487311200</v>
      </c>
      <c r="N154" s="8">
        <f t="shared" si="23"/>
        <v>42790.25</v>
      </c>
      <c r="O154">
        <v>1487916000</v>
      </c>
      <c r="P154" t="b">
        <v>0</v>
      </c>
      <c r="Q154" t="b">
        <v>0</v>
      </c>
      <c r="R154" t="s">
        <v>60</v>
      </c>
      <c r="S154" s="10" t="str">
        <f t="shared" si="24"/>
        <v>music</v>
      </c>
      <c r="T154" t="str">
        <f t="shared" si="25"/>
        <v>indie rock</v>
      </c>
      <c r="U154" t="str">
        <f t="shared" si="26"/>
        <v>Feb</v>
      </c>
      <c r="V154" t="str">
        <f t="shared" si="27"/>
        <v>2017</v>
      </c>
      <c r="W154" t="str">
        <f t="shared" si="28"/>
        <v>Feb</v>
      </c>
      <c r="X154" t="str">
        <f t="shared" si="29"/>
        <v>2017</v>
      </c>
    </row>
    <row r="155" spans="1:24" ht="18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 s="7">
        <f t="shared" si="20"/>
        <v>92.984160506863773</v>
      </c>
      <c r="H155" s="7">
        <f t="shared" si="21"/>
        <v>31.000176025347649</v>
      </c>
      <c r="I155">
        <v>5681</v>
      </c>
      <c r="J155" t="s">
        <v>21</v>
      </c>
      <c r="K155" t="s">
        <v>22</v>
      </c>
      <c r="L155" s="8">
        <f t="shared" si="22"/>
        <v>41201.208333333336</v>
      </c>
      <c r="M155">
        <v>1350622800</v>
      </c>
      <c r="N155" s="8">
        <f t="shared" si="23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s="10" t="str">
        <f t="shared" si="24"/>
        <v>theater</v>
      </c>
      <c r="T155" t="str">
        <f t="shared" si="25"/>
        <v>plays</v>
      </c>
      <c r="U155" t="str">
        <f t="shared" si="26"/>
        <v>Oct</v>
      </c>
      <c r="V155" t="str">
        <f t="shared" si="27"/>
        <v>2012</v>
      </c>
      <c r="W155" t="str">
        <f t="shared" si="28"/>
        <v>Oct</v>
      </c>
      <c r="X155" t="str">
        <f t="shared" si="29"/>
        <v>2012</v>
      </c>
    </row>
    <row r="156" spans="1:24" ht="18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 s="7">
        <f t="shared" si="20"/>
        <v>58.756567425569173</v>
      </c>
      <c r="H156" s="7">
        <f t="shared" si="21"/>
        <v>95.042492917847028</v>
      </c>
      <c r="I156">
        <v>1059</v>
      </c>
      <c r="J156" t="s">
        <v>21</v>
      </c>
      <c r="K156" t="s">
        <v>22</v>
      </c>
      <c r="L156" s="8">
        <f t="shared" si="22"/>
        <v>42502.208333333328</v>
      </c>
      <c r="M156">
        <v>1463029200</v>
      </c>
      <c r="N156" s="8">
        <f t="shared" si="23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s="10" t="str">
        <f t="shared" si="24"/>
        <v>music</v>
      </c>
      <c r="T156" t="str">
        <f t="shared" si="25"/>
        <v>indie rock</v>
      </c>
      <c r="U156" t="str">
        <f t="shared" si="26"/>
        <v>May</v>
      </c>
      <c r="V156" t="str">
        <f t="shared" si="27"/>
        <v>2016</v>
      </c>
      <c r="W156" t="str">
        <f t="shared" si="28"/>
        <v>Jun</v>
      </c>
      <c r="X156" t="str">
        <f t="shared" si="29"/>
        <v>2016</v>
      </c>
    </row>
    <row r="157" spans="1:24" ht="18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 s="7">
        <f t="shared" si="20"/>
        <v>65.022222222222226</v>
      </c>
      <c r="H157" s="7">
        <f t="shared" si="21"/>
        <v>75.968174204355108</v>
      </c>
      <c r="I157">
        <v>1194</v>
      </c>
      <c r="J157" t="s">
        <v>21</v>
      </c>
      <c r="K157" t="s">
        <v>22</v>
      </c>
      <c r="L157" s="8">
        <f t="shared" si="22"/>
        <v>40262.208333333336</v>
      </c>
      <c r="M157">
        <v>1269493200</v>
      </c>
      <c r="N157" s="8">
        <f t="shared" si="23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s="10" t="str">
        <f t="shared" si="24"/>
        <v>theater</v>
      </c>
      <c r="T157" t="str">
        <f t="shared" si="25"/>
        <v>plays</v>
      </c>
      <c r="U157" t="str">
        <f t="shared" si="26"/>
        <v>Mar</v>
      </c>
      <c r="V157" t="str">
        <f t="shared" si="27"/>
        <v>2010</v>
      </c>
      <c r="W157" t="str">
        <f t="shared" si="28"/>
        <v>Apr</v>
      </c>
      <c r="X157" t="str">
        <f t="shared" si="29"/>
        <v>2010</v>
      </c>
    </row>
    <row r="158" spans="1:24" ht="18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 s="7">
        <f t="shared" si="20"/>
        <v>73.939560439560438</v>
      </c>
      <c r="H158" s="7">
        <f t="shared" si="21"/>
        <v>71.013192612137203</v>
      </c>
      <c r="I158">
        <v>379</v>
      </c>
      <c r="J158" t="s">
        <v>26</v>
      </c>
      <c r="K158" t="s">
        <v>27</v>
      </c>
      <c r="L158" s="8">
        <f t="shared" si="22"/>
        <v>43743.208333333328</v>
      </c>
      <c r="M158">
        <v>1570251600</v>
      </c>
      <c r="N158" s="8">
        <f t="shared" si="23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s="10" t="str">
        <f t="shared" si="24"/>
        <v>music</v>
      </c>
      <c r="T158" t="str">
        <f t="shared" si="25"/>
        <v>rock</v>
      </c>
      <c r="U158" t="str">
        <f t="shared" si="26"/>
        <v>Oct</v>
      </c>
      <c r="V158" t="str">
        <f t="shared" si="27"/>
        <v>2019</v>
      </c>
      <c r="W158" t="str">
        <f t="shared" si="28"/>
        <v>Oct</v>
      </c>
      <c r="X158" t="str">
        <f t="shared" si="29"/>
        <v>2019</v>
      </c>
    </row>
    <row r="159" spans="1:24" ht="18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 s="7">
        <f t="shared" si="20"/>
        <v>52.666666666666664</v>
      </c>
      <c r="H159" s="7">
        <f t="shared" si="21"/>
        <v>73.733333333333334</v>
      </c>
      <c r="I159">
        <v>30</v>
      </c>
      <c r="J159" t="s">
        <v>26</v>
      </c>
      <c r="K159" t="s">
        <v>27</v>
      </c>
      <c r="L159" s="8">
        <f t="shared" si="22"/>
        <v>41638.25</v>
      </c>
      <c r="M159">
        <v>1388383200</v>
      </c>
      <c r="N159" s="8">
        <f t="shared" si="23"/>
        <v>41650.25</v>
      </c>
      <c r="O159">
        <v>1389420000</v>
      </c>
      <c r="P159" t="b">
        <v>0</v>
      </c>
      <c r="Q159" t="b">
        <v>0</v>
      </c>
      <c r="R159" t="s">
        <v>122</v>
      </c>
      <c r="S159" s="10" t="str">
        <f t="shared" si="24"/>
        <v>photography</v>
      </c>
      <c r="T159" t="str">
        <f t="shared" si="25"/>
        <v>photography books</v>
      </c>
      <c r="U159" t="str">
        <f t="shared" si="26"/>
        <v>Dec</v>
      </c>
      <c r="V159" t="str">
        <f t="shared" si="27"/>
        <v>2013</v>
      </c>
      <c r="W159" t="str">
        <f t="shared" si="28"/>
        <v>Jan</v>
      </c>
      <c r="X159" t="str">
        <f t="shared" si="29"/>
        <v>2014</v>
      </c>
    </row>
    <row r="160" spans="1:24" ht="18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 s="7">
        <f t="shared" si="20"/>
        <v>220.95238095238096</v>
      </c>
      <c r="H160" s="7">
        <f t="shared" si="21"/>
        <v>113.17073170731707</v>
      </c>
      <c r="I160">
        <v>41</v>
      </c>
      <c r="J160" t="s">
        <v>21</v>
      </c>
      <c r="K160" t="s">
        <v>22</v>
      </c>
      <c r="L160" s="8">
        <f t="shared" si="22"/>
        <v>42346.25</v>
      </c>
      <c r="M160">
        <v>1449554400</v>
      </c>
      <c r="N160" s="8">
        <f t="shared" si="23"/>
        <v>42347.25</v>
      </c>
      <c r="O160">
        <v>1449640800</v>
      </c>
      <c r="P160" t="b">
        <v>0</v>
      </c>
      <c r="Q160" t="b">
        <v>0</v>
      </c>
      <c r="R160" t="s">
        <v>23</v>
      </c>
      <c r="S160" s="10" t="str">
        <f t="shared" si="24"/>
        <v>music</v>
      </c>
      <c r="T160" t="str">
        <f t="shared" si="25"/>
        <v>rock</v>
      </c>
      <c r="U160" t="str">
        <f t="shared" si="26"/>
        <v>Dec</v>
      </c>
      <c r="V160" t="str">
        <f t="shared" si="27"/>
        <v>2015</v>
      </c>
      <c r="W160" t="str">
        <f t="shared" si="28"/>
        <v>Dec</v>
      </c>
      <c r="X160" t="str">
        <f t="shared" si="29"/>
        <v>2015</v>
      </c>
    </row>
    <row r="161" spans="1:24" ht="18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 s="7">
        <f t="shared" si="20"/>
        <v>100.01150627615063</v>
      </c>
      <c r="H161" s="7">
        <f t="shared" si="21"/>
        <v>105.00933552992861</v>
      </c>
      <c r="I161">
        <v>1821</v>
      </c>
      <c r="J161" t="s">
        <v>21</v>
      </c>
      <c r="K161" t="s">
        <v>22</v>
      </c>
      <c r="L161" s="8">
        <f t="shared" si="22"/>
        <v>43551.208333333328</v>
      </c>
      <c r="M161">
        <v>1553662800</v>
      </c>
      <c r="N161" s="8">
        <f t="shared" si="23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s="10" t="str">
        <f t="shared" si="24"/>
        <v>theater</v>
      </c>
      <c r="T161" t="str">
        <f t="shared" si="25"/>
        <v>plays</v>
      </c>
      <c r="U161" t="str">
        <f t="shared" si="26"/>
        <v>Mar</v>
      </c>
      <c r="V161" t="str">
        <f t="shared" si="27"/>
        <v>2019</v>
      </c>
      <c r="W161" t="str">
        <f t="shared" si="28"/>
        <v>Apr</v>
      </c>
      <c r="X161" t="str">
        <f t="shared" si="29"/>
        <v>2019</v>
      </c>
    </row>
    <row r="162" spans="1:24" ht="18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 s="7">
        <f t="shared" si="20"/>
        <v>162.3125</v>
      </c>
      <c r="H162" s="7">
        <f t="shared" si="21"/>
        <v>79.176829268292678</v>
      </c>
      <c r="I162">
        <v>164</v>
      </c>
      <c r="J162" t="s">
        <v>21</v>
      </c>
      <c r="K162" t="s">
        <v>22</v>
      </c>
      <c r="L162" s="8">
        <f t="shared" si="22"/>
        <v>43582.208333333328</v>
      </c>
      <c r="M162">
        <v>1556341200</v>
      </c>
      <c r="N162" s="8">
        <f t="shared" si="23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s="10" t="str">
        <f t="shared" si="24"/>
        <v>technology</v>
      </c>
      <c r="T162" t="str">
        <f t="shared" si="25"/>
        <v>wearables</v>
      </c>
      <c r="U162" t="str">
        <f t="shared" si="26"/>
        <v>Apr</v>
      </c>
      <c r="V162" t="str">
        <f t="shared" si="27"/>
        <v>2019</v>
      </c>
      <c r="W162" t="str">
        <f t="shared" si="28"/>
        <v>May</v>
      </c>
      <c r="X162" t="str">
        <f t="shared" si="29"/>
        <v>2019</v>
      </c>
    </row>
    <row r="163" spans="1:24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 s="7">
        <f t="shared" si="20"/>
        <v>78.181818181818187</v>
      </c>
      <c r="H163" s="7">
        <f t="shared" si="21"/>
        <v>57.333333333333336</v>
      </c>
      <c r="I163">
        <v>75</v>
      </c>
      <c r="J163" t="s">
        <v>21</v>
      </c>
      <c r="K163" t="s">
        <v>22</v>
      </c>
      <c r="L163" s="8">
        <f t="shared" si="22"/>
        <v>42270.208333333328</v>
      </c>
      <c r="M163">
        <v>1442984400</v>
      </c>
      <c r="N163" s="8">
        <f t="shared" si="23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s="10" t="str">
        <f t="shared" si="24"/>
        <v>technology</v>
      </c>
      <c r="T163" t="str">
        <f t="shared" si="25"/>
        <v>web</v>
      </c>
      <c r="U163" t="str">
        <f t="shared" si="26"/>
        <v>Sep</v>
      </c>
      <c r="V163" t="str">
        <f t="shared" si="27"/>
        <v>2015</v>
      </c>
      <c r="W163" t="str">
        <f t="shared" si="28"/>
        <v>Sep</v>
      </c>
      <c r="X163" t="str">
        <f t="shared" si="29"/>
        <v>2015</v>
      </c>
    </row>
    <row r="164" spans="1:24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 s="7">
        <f t="shared" si="20"/>
        <v>149.73770491803279</v>
      </c>
      <c r="H164" s="7">
        <f t="shared" si="21"/>
        <v>58.178343949044589</v>
      </c>
      <c r="I164">
        <v>157</v>
      </c>
      <c r="J164" t="s">
        <v>98</v>
      </c>
      <c r="K164" t="s">
        <v>99</v>
      </c>
      <c r="L164" s="8">
        <f t="shared" si="22"/>
        <v>43442.25</v>
      </c>
      <c r="M164">
        <v>1544248800</v>
      </c>
      <c r="N164" s="8">
        <f t="shared" si="23"/>
        <v>43472.25</v>
      </c>
      <c r="O164">
        <v>1546840800</v>
      </c>
      <c r="P164" t="b">
        <v>0</v>
      </c>
      <c r="Q164" t="b">
        <v>0</v>
      </c>
      <c r="R164" t="s">
        <v>23</v>
      </c>
      <c r="S164" s="10" t="str">
        <f t="shared" si="24"/>
        <v>music</v>
      </c>
      <c r="T164" t="str">
        <f t="shared" si="25"/>
        <v>rock</v>
      </c>
      <c r="U164" t="str">
        <f t="shared" si="26"/>
        <v>Dec</v>
      </c>
      <c r="V164" t="str">
        <f t="shared" si="27"/>
        <v>2018</v>
      </c>
      <c r="W164" t="str">
        <f t="shared" si="28"/>
        <v>Jan</v>
      </c>
      <c r="X164" t="str">
        <f t="shared" si="29"/>
        <v>2019</v>
      </c>
    </row>
    <row r="165" spans="1:24" ht="18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 s="7">
        <f t="shared" si="20"/>
        <v>253.25714285714284</v>
      </c>
      <c r="H165" s="7">
        <f t="shared" si="21"/>
        <v>36.032520325203251</v>
      </c>
      <c r="I165">
        <v>246</v>
      </c>
      <c r="J165" t="s">
        <v>21</v>
      </c>
      <c r="K165" t="s">
        <v>22</v>
      </c>
      <c r="L165" s="8">
        <f t="shared" si="22"/>
        <v>43028.208333333328</v>
      </c>
      <c r="M165">
        <v>1508475600</v>
      </c>
      <c r="N165" s="8">
        <f t="shared" si="23"/>
        <v>43077.25</v>
      </c>
      <c r="O165">
        <v>1512712800</v>
      </c>
      <c r="P165" t="b">
        <v>0</v>
      </c>
      <c r="Q165" t="b">
        <v>1</v>
      </c>
      <c r="R165" t="s">
        <v>122</v>
      </c>
      <c r="S165" s="10" t="str">
        <f t="shared" si="24"/>
        <v>photography</v>
      </c>
      <c r="T165" t="str">
        <f t="shared" si="25"/>
        <v>photography books</v>
      </c>
      <c r="U165" t="str">
        <f t="shared" si="26"/>
        <v>Oct</v>
      </c>
      <c r="V165" t="str">
        <f t="shared" si="27"/>
        <v>2017</v>
      </c>
      <c r="W165" t="str">
        <f t="shared" si="28"/>
        <v>Dec</v>
      </c>
      <c r="X165" t="str">
        <f t="shared" si="29"/>
        <v>2017</v>
      </c>
    </row>
    <row r="166" spans="1:24" ht="18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 s="7">
        <f t="shared" si="20"/>
        <v>100.16943521594683</v>
      </c>
      <c r="H166" s="7">
        <f t="shared" si="21"/>
        <v>107.99068767908309</v>
      </c>
      <c r="I166">
        <v>1396</v>
      </c>
      <c r="J166" t="s">
        <v>21</v>
      </c>
      <c r="K166" t="s">
        <v>22</v>
      </c>
      <c r="L166" s="8">
        <f t="shared" si="22"/>
        <v>43016.208333333328</v>
      </c>
      <c r="M166">
        <v>1507438800</v>
      </c>
      <c r="N166" s="8">
        <f t="shared" si="23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s="10" t="str">
        <f t="shared" si="24"/>
        <v>theater</v>
      </c>
      <c r="T166" t="str">
        <f t="shared" si="25"/>
        <v>plays</v>
      </c>
      <c r="U166" t="str">
        <f t="shared" si="26"/>
        <v>Oct</v>
      </c>
      <c r="V166" t="str">
        <f t="shared" si="27"/>
        <v>2017</v>
      </c>
      <c r="W166" t="str">
        <f t="shared" si="28"/>
        <v>Oct</v>
      </c>
      <c r="X166" t="str">
        <f t="shared" si="29"/>
        <v>2017</v>
      </c>
    </row>
    <row r="167" spans="1:24" ht="18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 s="7">
        <f t="shared" si="20"/>
        <v>121.99004424778761</v>
      </c>
      <c r="H167" s="7">
        <f t="shared" si="21"/>
        <v>44.005985634477256</v>
      </c>
      <c r="I167">
        <v>2506</v>
      </c>
      <c r="J167" t="s">
        <v>21</v>
      </c>
      <c r="K167" t="s">
        <v>22</v>
      </c>
      <c r="L167" s="8">
        <f t="shared" si="22"/>
        <v>42948.208333333328</v>
      </c>
      <c r="M167">
        <v>1501563600</v>
      </c>
      <c r="N167" s="8">
        <f t="shared" si="23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s="10" t="str">
        <f t="shared" si="24"/>
        <v>technology</v>
      </c>
      <c r="T167" t="str">
        <f t="shared" si="25"/>
        <v>web</v>
      </c>
      <c r="U167" t="str">
        <f t="shared" si="26"/>
        <v>Aug</v>
      </c>
      <c r="V167" t="str">
        <f t="shared" si="27"/>
        <v>2017</v>
      </c>
      <c r="W167" t="str">
        <f t="shared" si="28"/>
        <v>Sep</v>
      </c>
      <c r="X167" t="str">
        <f t="shared" si="29"/>
        <v>2017</v>
      </c>
    </row>
    <row r="168" spans="1:24" ht="18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 s="7">
        <f t="shared" si="20"/>
        <v>137.13265306122449</v>
      </c>
      <c r="H168" s="7">
        <f t="shared" si="21"/>
        <v>55.077868852459019</v>
      </c>
      <c r="I168">
        <v>244</v>
      </c>
      <c r="J168" t="s">
        <v>21</v>
      </c>
      <c r="K168" t="s">
        <v>22</v>
      </c>
      <c r="L168" s="8">
        <f t="shared" si="22"/>
        <v>40534.25</v>
      </c>
      <c r="M168">
        <v>1292997600</v>
      </c>
      <c r="N168" s="8">
        <f t="shared" si="23"/>
        <v>40538.25</v>
      </c>
      <c r="O168">
        <v>1293343200</v>
      </c>
      <c r="P168" t="b">
        <v>0</v>
      </c>
      <c r="Q168" t="b">
        <v>0</v>
      </c>
      <c r="R168" t="s">
        <v>122</v>
      </c>
      <c r="S168" s="10" t="str">
        <f t="shared" si="24"/>
        <v>photography</v>
      </c>
      <c r="T168" t="str">
        <f t="shared" si="25"/>
        <v>photography books</v>
      </c>
      <c r="U168" t="str">
        <f t="shared" si="26"/>
        <v>Dec</v>
      </c>
      <c r="V168" t="str">
        <f t="shared" si="27"/>
        <v>2010</v>
      </c>
      <c r="W168" t="str">
        <f t="shared" si="28"/>
        <v>Dec</v>
      </c>
      <c r="X168" t="str">
        <f t="shared" si="29"/>
        <v>2010</v>
      </c>
    </row>
    <row r="169" spans="1:24" ht="18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 s="7">
        <f t="shared" si="20"/>
        <v>415.53846153846149</v>
      </c>
      <c r="H169" s="7">
        <f t="shared" si="21"/>
        <v>74</v>
      </c>
      <c r="I169">
        <v>146</v>
      </c>
      <c r="J169" t="s">
        <v>26</v>
      </c>
      <c r="K169" t="s">
        <v>27</v>
      </c>
      <c r="L169" s="8">
        <f t="shared" si="22"/>
        <v>41435.208333333336</v>
      </c>
      <c r="M169">
        <v>1370840400</v>
      </c>
      <c r="N169" s="8">
        <f t="shared" si="23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s="10" t="str">
        <f t="shared" si="24"/>
        <v>theater</v>
      </c>
      <c r="T169" t="str">
        <f t="shared" si="25"/>
        <v>plays</v>
      </c>
      <c r="U169" t="str">
        <f t="shared" si="26"/>
        <v>Jun</v>
      </c>
      <c r="V169" t="str">
        <f t="shared" si="27"/>
        <v>2013</v>
      </c>
      <c r="W169" t="str">
        <f t="shared" si="28"/>
        <v>Jun</v>
      </c>
      <c r="X169" t="str">
        <f t="shared" si="29"/>
        <v>2013</v>
      </c>
    </row>
    <row r="170" spans="1:24" ht="18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 s="7">
        <f t="shared" si="20"/>
        <v>31.30913348946136</v>
      </c>
      <c r="H170" s="7">
        <f t="shared" si="21"/>
        <v>41.996858638743454</v>
      </c>
      <c r="I170">
        <v>955</v>
      </c>
      <c r="J170" t="s">
        <v>36</v>
      </c>
      <c r="K170" t="s">
        <v>37</v>
      </c>
      <c r="L170" s="8">
        <f t="shared" si="22"/>
        <v>43518.25</v>
      </c>
      <c r="M170">
        <v>1550815200</v>
      </c>
      <c r="N170" s="8">
        <f t="shared" si="23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s="10" t="str">
        <f t="shared" si="24"/>
        <v>music</v>
      </c>
      <c r="T170" t="str">
        <f t="shared" si="25"/>
        <v>indie rock</v>
      </c>
      <c r="U170" t="str">
        <f t="shared" si="26"/>
        <v>Feb</v>
      </c>
      <c r="V170" t="str">
        <f t="shared" si="27"/>
        <v>2019</v>
      </c>
      <c r="W170" t="str">
        <f t="shared" si="28"/>
        <v>Mar</v>
      </c>
      <c r="X170" t="str">
        <f t="shared" si="29"/>
        <v>2019</v>
      </c>
    </row>
    <row r="171" spans="1:24" ht="18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 s="7">
        <f t="shared" si="20"/>
        <v>424.08154506437768</v>
      </c>
      <c r="H171" s="7">
        <f t="shared" si="21"/>
        <v>77.988161010260455</v>
      </c>
      <c r="I171">
        <v>1267</v>
      </c>
      <c r="J171" t="s">
        <v>21</v>
      </c>
      <c r="K171" t="s">
        <v>22</v>
      </c>
      <c r="L171" s="8">
        <f t="shared" si="22"/>
        <v>41077.208333333336</v>
      </c>
      <c r="M171">
        <v>1339909200</v>
      </c>
      <c r="N171" s="8">
        <f t="shared" si="23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s="10" t="str">
        <f t="shared" si="24"/>
        <v>film &amp; video</v>
      </c>
      <c r="T171" t="str">
        <f t="shared" si="25"/>
        <v>shorts</v>
      </c>
      <c r="U171" t="str">
        <f t="shared" si="26"/>
        <v>Jun</v>
      </c>
      <c r="V171" t="str">
        <f t="shared" si="27"/>
        <v>2012</v>
      </c>
      <c r="W171" t="str">
        <f t="shared" si="28"/>
        <v>Jul</v>
      </c>
      <c r="X171" t="str">
        <f t="shared" si="29"/>
        <v>2012</v>
      </c>
    </row>
    <row r="172" spans="1:24" ht="18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 s="7">
        <f t="shared" si="20"/>
        <v>2.93886230728336</v>
      </c>
      <c r="H172" s="7">
        <f t="shared" si="21"/>
        <v>82.507462686567166</v>
      </c>
      <c r="I172">
        <v>67</v>
      </c>
      <c r="J172" t="s">
        <v>21</v>
      </c>
      <c r="K172" t="s">
        <v>22</v>
      </c>
      <c r="L172" s="8">
        <f t="shared" si="22"/>
        <v>42950.208333333328</v>
      </c>
      <c r="M172">
        <v>1501736400</v>
      </c>
      <c r="N172" s="8">
        <f t="shared" si="23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s="10" t="str">
        <f t="shared" si="24"/>
        <v>music</v>
      </c>
      <c r="T172" t="str">
        <f t="shared" si="25"/>
        <v>indie rock</v>
      </c>
      <c r="U172" t="str">
        <f t="shared" si="26"/>
        <v>Aug</v>
      </c>
      <c r="V172" t="str">
        <f t="shared" si="27"/>
        <v>2017</v>
      </c>
      <c r="W172" t="str">
        <f t="shared" si="28"/>
        <v>Aug</v>
      </c>
      <c r="X172" t="str">
        <f t="shared" si="29"/>
        <v>2017</v>
      </c>
    </row>
    <row r="173" spans="1:24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 s="7">
        <f t="shared" si="20"/>
        <v>10.63265306122449</v>
      </c>
      <c r="H173" s="7">
        <f t="shared" si="21"/>
        <v>104.2</v>
      </c>
      <c r="I173">
        <v>5</v>
      </c>
      <c r="J173" t="s">
        <v>21</v>
      </c>
      <c r="K173" t="s">
        <v>22</v>
      </c>
      <c r="L173" s="8">
        <f t="shared" si="22"/>
        <v>41718.208333333336</v>
      </c>
      <c r="M173">
        <v>1395291600</v>
      </c>
      <c r="N173" s="8">
        <f t="shared" si="23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s="10" t="str">
        <f t="shared" si="24"/>
        <v>publishing</v>
      </c>
      <c r="T173" t="str">
        <f t="shared" si="25"/>
        <v>translations</v>
      </c>
      <c r="U173" t="str">
        <f t="shared" si="26"/>
        <v>Mar</v>
      </c>
      <c r="V173" t="str">
        <f t="shared" si="27"/>
        <v>2014</v>
      </c>
      <c r="W173" t="str">
        <f t="shared" si="28"/>
        <v>Apr</v>
      </c>
      <c r="X173" t="str">
        <f t="shared" si="29"/>
        <v>2014</v>
      </c>
    </row>
    <row r="174" spans="1:24" ht="18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 s="7">
        <f t="shared" si="20"/>
        <v>82.875</v>
      </c>
      <c r="H174" s="7">
        <f t="shared" si="21"/>
        <v>25.5</v>
      </c>
      <c r="I174">
        <v>26</v>
      </c>
      <c r="J174" t="s">
        <v>21</v>
      </c>
      <c r="K174" t="s">
        <v>22</v>
      </c>
      <c r="L174" s="8">
        <f t="shared" si="22"/>
        <v>41839.208333333336</v>
      </c>
      <c r="M174">
        <v>1405746000</v>
      </c>
      <c r="N174" s="8">
        <f t="shared" si="23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s="10" t="str">
        <f t="shared" si="24"/>
        <v>film &amp; video</v>
      </c>
      <c r="T174" t="str">
        <f t="shared" si="25"/>
        <v>documentary</v>
      </c>
      <c r="U174" t="str">
        <f t="shared" si="26"/>
        <v>Jul</v>
      </c>
      <c r="V174" t="str">
        <f t="shared" si="27"/>
        <v>2014</v>
      </c>
      <c r="W174" t="str">
        <f t="shared" si="28"/>
        <v>Aug</v>
      </c>
      <c r="X174" t="str">
        <f t="shared" si="29"/>
        <v>2014</v>
      </c>
    </row>
    <row r="175" spans="1:24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 s="7">
        <f t="shared" si="20"/>
        <v>163.01447776628748</v>
      </c>
      <c r="H175" s="7">
        <f t="shared" si="21"/>
        <v>100.98334401024984</v>
      </c>
      <c r="I175">
        <v>1561</v>
      </c>
      <c r="J175" t="s">
        <v>21</v>
      </c>
      <c r="K175" t="s">
        <v>22</v>
      </c>
      <c r="L175" s="8">
        <f t="shared" si="22"/>
        <v>41412.208333333336</v>
      </c>
      <c r="M175">
        <v>1368853200</v>
      </c>
      <c r="N175" s="8">
        <f t="shared" si="23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s="10" t="str">
        <f t="shared" si="24"/>
        <v>theater</v>
      </c>
      <c r="T175" t="str">
        <f t="shared" si="25"/>
        <v>plays</v>
      </c>
      <c r="U175" t="str">
        <f t="shared" si="26"/>
        <v>May</v>
      </c>
      <c r="V175" t="str">
        <f t="shared" si="27"/>
        <v>2013</v>
      </c>
      <c r="W175" t="str">
        <f t="shared" si="28"/>
        <v>May</v>
      </c>
      <c r="X175" t="str">
        <f t="shared" si="29"/>
        <v>2013</v>
      </c>
    </row>
    <row r="176" spans="1:24" ht="18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 s="7">
        <f t="shared" si="20"/>
        <v>894.66666666666674</v>
      </c>
      <c r="H176" s="7">
        <f t="shared" si="21"/>
        <v>111.83333333333333</v>
      </c>
      <c r="I176">
        <v>48</v>
      </c>
      <c r="J176" t="s">
        <v>21</v>
      </c>
      <c r="K176" t="s">
        <v>22</v>
      </c>
      <c r="L176" s="8">
        <f t="shared" si="22"/>
        <v>42282.208333333328</v>
      </c>
      <c r="M176">
        <v>1444021200</v>
      </c>
      <c r="N176" s="8">
        <f t="shared" si="23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s="10" t="str">
        <f t="shared" si="24"/>
        <v>technology</v>
      </c>
      <c r="T176" t="str">
        <f t="shared" si="25"/>
        <v>wearables</v>
      </c>
      <c r="U176" t="str">
        <f t="shared" si="26"/>
        <v>Oct</v>
      </c>
      <c r="V176" t="str">
        <f t="shared" si="27"/>
        <v>2015</v>
      </c>
      <c r="W176" t="str">
        <f t="shared" si="28"/>
        <v>Oct</v>
      </c>
      <c r="X176" t="str">
        <f t="shared" si="29"/>
        <v>2015</v>
      </c>
    </row>
    <row r="177" spans="1:24" ht="18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 s="7">
        <f t="shared" si="20"/>
        <v>26.191501103752756</v>
      </c>
      <c r="H177" s="7">
        <f t="shared" si="21"/>
        <v>41.999115044247787</v>
      </c>
      <c r="I177">
        <v>1130</v>
      </c>
      <c r="J177" t="s">
        <v>21</v>
      </c>
      <c r="K177" t="s">
        <v>22</v>
      </c>
      <c r="L177" s="8">
        <f t="shared" si="22"/>
        <v>42613.208333333328</v>
      </c>
      <c r="M177">
        <v>1472619600</v>
      </c>
      <c r="N177" s="8">
        <f t="shared" si="23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s="10" t="str">
        <f t="shared" si="24"/>
        <v>theater</v>
      </c>
      <c r="T177" t="str">
        <f t="shared" si="25"/>
        <v>plays</v>
      </c>
      <c r="U177" t="str">
        <f t="shared" si="26"/>
        <v>Aug</v>
      </c>
      <c r="V177" t="str">
        <f t="shared" si="27"/>
        <v>2016</v>
      </c>
      <c r="W177" t="str">
        <f t="shared" si="28"/>
        <v>Sep</v>
      </c>
      <c r="X177" t="str">
        <f t="shared" si="29"/>
        <v>2016</v>
      </c>
    </row>
    <row r="178" spans="1:24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 s="7">
        <f t="shared" si="20"/>
        <v>74.834782608695647</v>
      </c>
      <c r="H178" s="7">
        <f t="shared" si="21"/>
        <v>110.05115089514067</v>
      </c>
      <c r="I178">
        <v>782</v>
      </c>
      <c r="J178" t="s">
        <v>21</v>
      </c>
      <c r="K178" t="s">
        <v>22</v>
      </c>
      <c r="L178" s="8">
        <f t="shared" si="22"/>
        <v>42616.208333333328</v>
      </c>
      <c r="M178">
        <v>1472878800</v>
      </c>
      <c r="N178" s="8">
        <f t="shared" si="23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s="10" t="str">
        <f t="shared" si="24"/>
        <v>theater</v>
      </c>
      <c r="T178" t="str">
        <f t="shared" si="25"/>
        <v>plays</v>
      </c>
      <c r="U178" t="str">
        <f t="shared" si="26"/>
        <v>Sep</v>
      </c>
      <c r="V178" t="str">
        <f t="shared" si="27"/>
        <v>2016</v>
      </c>
      <c r="W178" t="str">
        <f t="shared" si="28"/>
        <v>Sep</v>
      </c>
      <c r="X178" t="str">
        <f t="shared" si="29"/>
        <v>2016</v>
      </c>
    </row>
    <row r="179" spans="1:24" ht="18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 s="7">
        <f t="shared" si="20"/>
        <v>416.47680412371136</v>
      </c>
      <c r="H179" s="7">
        <f t="shared" si="21"/>
        <v>58.997079225994888</v>
      </c>
      <c r="I179">
        <v>2739</v>
      </c>
      <c r="J179" t="s">
        <v>21</v>
      </c>
      <c r="K179" t="s">
        <v>22</v>
      </c>
      <c r="L179" s="8">
        <f t="shared" si="22"/>
        <v>40497.25</v>
      </c>
      <c r="M179">
        <v>1289800800</v>
      </c>
      <c r="N179" s="8">
        <f t="shared" si="23"/>
        <v>40522.25</v>
      </c>
      <c r="O179">
        <v>1291960800</v>
      </c>
      <c r="P179" t="b">
        <v>0</v>
      </c>
      <c r="Q179" t="b">
        <v>0</v>
      </c>
      <c r="R179" t="s">
        <v>33</v>
      </c>
      <c r="S179" s="10" t="str">
        <f t="shared" si="24"/>
        <v>theater</v>
      </c>
      <c r="T179" t="str">
        <f t="shared" si="25"/>
        <v>plays</v>
      </c>
      <c r="U179" t="str">
        <f t="shared" si="26"/>
        <v>Nov</v>
      </c>
      <c r="V179" t="str">
        <f t="shared" si="27"/>
        <v>2010</v>
      </c>
      <c r="W179" t="str">
        <f t="shared" si="28"/>
        <v>Dec</v>
      </c>
      <c r="X179" t="str">
        <f t="shared" si="29"/>
        <v>2010</v>
      </c>
    </row>
    <row r="180" spans="1:24" ht="18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 s="7">
        <f t="shared" si="20"/>
        <v>96.208333333333329</v>
      </c>
      <c r="H180" s="7">
        <f t="shared" si="21"/>
        <v>32.985714285714288</v>
      </c>
      <c r="I180">
        <v>210</v>
      </c>
      <c r="J180" t="s">
        <v>21</v>
      </c>
      <c r="K180" t="s">
        <v>22</v>
      </c>
      <c r="L180" s="8">
        <f t="shared" si="22"/>
        <v>42999.208333333328</v>
      </c>
      <c r="M180">
        <v>1505970000</v>
      </c>
      <c r="N180" s="8">
        <f t="shared" si="23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s="10" t="str">
        <f t="shared" si="24"/>
        <v>food</v>
      </c>
      <c r="T180" t="str">
        <f t="shared" si="25"/>
        <v>food trucks</v>
      </c>
      <c r="U180" t="str">
        <f t="shared" si="26"/>
        <v>Sep</v>
      </c>
      <c r="V180" t="str">
        <f t="shared" si="27"/>
        <v>2017</v>
      </c>
      <c r="W180" t="str">
        <f t="shared" si="28"/>
        <v>Sep</v>
      </c>
      <c r="X180" t="str">
        <f t="shared" si="29"/>
        <v>2017</v>
      </c>
    </row>
    <row r="181" spans="1:24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 s="7">
        <f t="shared" si="20"/>
        <v>357.71910112359546</v>
      </c>
      <c r="H181" s="7">
        <f t="shared" si="21"/>
        <v>45.005654509471306</v>
      </c>
      <c r="I181">
        <v>3537</v>
      </c>
      <c r="J181" t="s">
        <v>15</v>
      </c>
      <c r="K181" t="s">
        <v>16</v>
      </c>
      <c r="L181" s="8">
        <f t="shared" si="22"/>
        <v>41350.208333333336</v>
      </c>
      <c r="M181">
        <v>1363496400</v>
      </c>
      <c r="N181" s="8">
        <f t="shared" si="23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s="10" t="str">
        <f t="shared" si="24"/>
        <v>theater</v>
      </c>
      <c r="T181" t="str">
        <f t="shared" si="25"/>
        <v>plays</v>
      </c>
      <c r="U181" t="str">
        <f t="shared" si="26"/>
        <v>Mar</v>
      </c>
      <c r="V181" t="str">
        <f t="shared" si="27"/>
        <v>2013</v>
      </c>
      <c r="W181" t="str">
        <f t="shared" si="28"/>
        <v>Mar</v>
      </c>
      <c r="X181" t="str">
        <f t="shared" si="29"/>
        <v>2013</v>
      </c>
    </row>
    <row r="182" spans="1:24" ht="18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 s="7">
        <f t="shared" si="20"/>
        <v>308.45714285714286</v>
      </c>
      <c r="H182" s="7">
        <f t="shared" si="21"/>
        <v>81.98196487897485</v>
      </c>
      <c r="I182">
        <v>2107</v>
      </c>
      <c r="J182" t="s">
        <v>26</v>
      </c>
      <c r="K182" t="s">
        <v>27</v>
      </c>
      <c r="L182" s="8">
        <f t="shared" si="22"/>
        <v>40259.208333333336</v>
      </c>
      <c r="M182">
        <v>1269234000</v>
      </c>
      <c r="N182" s="8">
        <f t="shared" si="23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s="10" t="str">
        <f t="shared" si="24"/>
        <v>technology</v>
      </c>
      <c r="T182" t="str">
        <f t="shared" si="25"/>
        <v>wearables</v>
      </c>
      <c r="U182" t="str">
        <f t="shared" si="26"/>
        <v>Mar</v>
      </c>
      <c r="V182" t="str">
        <f t="shared" si="27"/>
        <v>2010</v>
      </c>
      <c r="W182" t="str">
        <f t="shared" si="28"/>
        <v>Mar</v>
      </c>
      <c r="X182" t="str">
        <f t="shared" si="29"/>
        <v>2010</v>
      </c>
    </row>
    <row r="183" spans="1:24" ht="18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 s="7">
        <f t="shared" si="20"/>
        <v>61.802325581395344</v>
      </c>
      <c r="H183" s="7">
        <f t="shared" si="21"/>
        <v>39.080882352941174</v>
      </c>
      <c r="I183">
        <v>136</v>
      </c>
      <c r="J183" t="s">
        <v>21</v>
      </c>
      <c r="K183" t="s">
        <v>22</v>
      </c>
      <c r="L183" s="8">
        <f t="shared" si="22"/>
        <v>43012.208333333328</v>
      </c>
      <c r="M183">
        <v>1507093200</v>
      </c>
      <c r="N183" s="8">
        <f t="shared" si="23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s="10" t="str">
        <f t="shared" si="24"/>
        <v>technology</v>
      </c>
      <c r="T183" t="str">
        <f t="shared" si="25"/>
        <v>web</v>
      </c>
      <c r="U183" t="str">
        <f t="shared" si="26"/>
        <v>Oct</v>
      </c>
      <c r="V183" t="str">
        <f t="shared" si="27"/>
        <v>2017</v>
      </c>
      <c r="W183" t="str">
        <f t="shared" si="28"/>
        <v>Oct</v>
      </c>
      <c r="X183" t="str">
        <f t="shared" si="29"/>
        <v>2017</v>
      </c>
    </row>
    <row r="184" spans="1:24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 s="7">
        <f t="shared" si="20"/>
        <v>722.32472324723244</v>
      </c>
      <c r="H184" s="7">
        <f t="shared" si="21"/>
        <v>58.996383363471971</v>
      </c>
      <c r="I184">
        <v>3318</v>
      </c>
      <c r="J184" t="s">
        <v>36</v>
      </c>
      <c r="K184" t="s">
        <v>37</v>
      </c>
      <c r="L184" s="8">
        <f t="shared" si="22"/>
        <v>43631.208333333328</v>
      </c>
      <c r="M184">
        <v>1560574800</v>
      </c>
      <c r="N184" s="8">
        <f t="shared" si="23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s="10" t="str">
        <f t="shared" si="24"/>
        <v>theater</v>
      </c>
      <c r="T184" t="str">
        <f t="shared" si="25"/>
        <v>plays</v>
      </c>
      <c r="U184" t="str">
        <f t="shared" si="26"/>
        <v>Jun</v>
      </c>
      <c r="V184" t="str">
        <f t="shared" si="27"/>
        <v>2019</v>
      </c>
      <c r="W184" t="str">
        <f t="shared" si="28"/>
        <v>Jul</v>
      </c>
      <c r="X184" t="str">
        <f t="shared" si="29"/>
        <v>2019</v>
      </c>
    </row>
    <row r="185" spans="1:24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 s="7">
        <f t="shared" si="20"/>
        <v>69.117647058823522</v>
      </c>
      <c r="H185" s="7">
        <f t="shared" si="21"/>
        <v>40.988372093023258</v>
      </c>
      <c r="I185">
        <v>86</v>
      </c>
      <c r="J185" t="s">
        <v>15</v>
      </c>
      <c r="K185" t="s">
        <v>16</v>
      </c>
      <c r="L185" s="8">
        <f t="shared" si="22"/>
        <v>40430.208333333336</v>
      </c>
      <c r="M185">
        <v>1284008400</v>
      </c>
      <c r="N185" s="8">
        <f t="shared" si="23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s="10" t="str">
        <f t="shared" si="24"/>
        <v>music</v>
      </c>
      <c r="T185" t="str">
        <f t="shared" si="25"/>
        <v>rock</v>
      </c>
      <c r="U185" t="str">
        <f t="shared" si="26"/>
        <v>Sep</v>
      </c>
      <c r="V185" t="str">
        <f t="shared" si="27"/>
        <v>2010</v>
      </c>
      <c r="W185" t="str">
        <f t="shared" si="28"/>
        <v>Sep</v>
      </c>
      <c r="X185" t="str">
        <f t="shared" si="29"/>
        <v>2010</v>
      </c>
    </row>
    <row r="186" spans="1:24" ht="18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 s="7">
        <f t="shared" si="20"/>
        <v>293.05555555555554</v>
      </c>
      <c r="H186" s="7">
        <f t="shared" si="21"/>
        <v>31.029411764705884</v>
      </c>
      <c r="I186">
        <v>340</v>
      </c>
      <c r="J186" t="s">
        <v>21</v>
      </c>
      <c r="K186" t="s">
        <v>22</v>
      </c>
      <c r="L186" s="8">
        <f t="shared" si="22"/>
        <v>43588.208333333328</v>
      </c>
      <c r="M186">
        <v>1556859600</v>
      </c>
      <c r="N186" s="8">
        <f t="shared" si="23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s="10" t="str">
        <f t="shared" si="24"/>
        <v>theater</v>
      </c>
      <c r="T186" t="str">
        <f t="shared" si="25"/>
        <v>plays</v>
      </c>
      <c r="U186" t="str">
        <f t="shared" si="26"/>
        <v>May</v>
      </c>
      <c r="V186" t="str">
        <f t="shared" si="27"/>
        <v>2019</v>
      </c>
      <c r="W186" t="str">
        <f t="shared" si="28"/>
        <v>May</v>
      </c>
      <c r="X186" t="str">
        <f t="shared" si="29"/>
        <v>2019</v>
      </c>
    </row>
    <row r="187" spans="1:24" ht="18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 s="7">
        <f t="shared" si="20"/>
        <v>71.8</v>
      </c>
      <c r="H187" s="7">
        <f t="shared" si="21"/>
        <v>37.789473684210527</v>
      </c>
      <c r="I187">
        <v>19</v>
      </c>
      <c r="J187" t="s">
        <v>21</v>
      </c>
      <c r="K187" t="s">
        <v>22</v>
      </c>
      <c r="L187" s="8">
        <f t="shared" si="22"/>
        <v>43233.208333333328</v>
      </c>
      <c r="M187">
        <v>1526187600</v>
      </c>
      <c r="N187" s="8">
        <f t="shared" si="23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s="10" t="str">
        <f t="shared" si="24"/>
        <v>film &amp; video</v>
      </c>
      <c r="T187" t="str">
        <f t="shared" si="25"/>
        <v>television</v>
      </c>
      <c r="U187" t="str">
        <f t="shared" si="26"/>
        <v>May</v>
      </c>
      <c r="V187" t="str">
        <f t="shared" si="27"/>
        <v>2018</v>
      </c>
      <c r="W187" t="str">
        <f t="shared" si="28"/>
        <v>May</v>
      </c>
      <c r="X187" t="str">
        <f t="shared" si="29"/>
        <v>2018</v>
      </c>
    </row>
    <row r="188" spans="1:24" ht="18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 s="7">
        <f t="shared" si="20"/>
        <v>31.934684684684683</v>
      </c>
      <c r="H188" s="7">
        <f t="shared" si="21"/>
        <v>32.006772009029348</v>
      </c>
      <c r="I188">
        <v>886</v>
      </c>
      <c r="J188" t="s">
        <v>21</v>
      </c>
      <c r="K188" t="s">
        <v>22</v>
      </c>
      <c r="L188" s="8">
        <f t="shared" si="22"/>
        <v>41782.208333333336</v>
      </c>
      <c r="M188">
        <v>1400821200</v>
      </c>
      <c r="N188" s="8">
        <f t="shared" si="23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s="10" t="str">
        <f t="shared" si="24"/>
        <v>theater</v>
      </c>
      <c r="T188" t="str">
        <f t="shared" si="25"/>
        <v>plays</v>
      </c>
      <c r="U188" t="str">
        <f t="shared" si="26"/>
        <v>May</v>
      </c>
      <c r="V188" t="str">
        <f t="shared" si="27"/>
        <v>2014</v>
      </c>
      <c r="W188" t="str">
        <f t="shared" si="28"/>
        <v>Jun</v>
      </c>
      <c r="X188" t="str">
        <f t="shared" si="29"/>
        <v>2014</v>
      </c>
    </row>
    <row r="189" spans="1:24" ht="18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 s="7">
        <f t="shared" si="20"/>
        <v>229.87375415282392</v>
      </c>
      <c r="H189" s="7">
        <f t="shared" si="21"/>
        <v>95.966712898751737</v>
      </c>
      <c r="I189">
        <v>1442</v>
      </c>
      <c r="J189" t="s">
        <v>15</v>
      </c>
      <c r="K189" t="s">
        <v>16</v>
      </c>
      <c r="L189" s="8">
        <f t="shared" si="22"/>
        <v>41328.25</v>
      </c>
      <c r="M189">
        <v>1361599200</v>
      </c>
      <c r="N189" s="8">
        <f t="shared" si="23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s="10" t="str">
        <f t="shared" si="24"/>
        <v>film &amp; video</v>
      </c>
      <c r="T189" t="str">
        <f t="shared" si="25"/>
        <v>shorts</v>
      </c>
      <c r="U189" t="str">
        <f t="shared" si="26"/>
        <v>Feb</v>
      </c>
      <c r="V189" t="str">
        <f t="shared" si="27"/>
        <v>2013</v>
      </c>
      <c r="W189" t="str">
        <f t="shared" si="28"/>
        <v>Mar</v>
      </c>
      <c r="X189" t="str">
        <f t="shared" si="29"/>
        <v>2013</v>
      </c>
    </row>
    <row r="190" spans="1:24" ht="18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 s="7">
        <f t="shared" si="20"/>
        <v>32.012195121951223</v>
      </c>
      <c r="H190" s="7">
        <f t="shared" si="21"/>
        <v>75</v>
      </c>
      <c r="I190">
        <v>35</v>
      </c>
      <c r="J190" t="s">
        <v>107</v>
      </c>
      <c r="K190" t="s">
        <v>108</v>
      </c>
      <c r="L190" s="8">
        <f t="shared" si="22"/>
        <v>41975.25</v>
      </c>
      <c r="M190">
        <v>1417500000</v>
      </c>
      <c r="N190" s="8">
        <f t="shared" si="23"/>
        <v>41976.25</v>
      </c>
      <c r="O190">
        <v>1417586400</v>
      </c>
      <c r="P190" t="b">
        <v>0</v>
      </c>
      <c r="Q190" t="b">
        <v>0</v>
      </c>
      <c r="R190" t="s">
        <v>33</v>
      </c>
      <c r="S190" s="10" t="str">
        <f t="shared" si="24"/>
        <v>theater</v>
      </c>
      <c r="T190" t="str">
        <f t="shared" si="25"/>
        <v>plays</v>
      </c>
      <c r="U190" t="str">
        <f t="shared" si="26"/>
        <v>Dec</v>
      </c>
      <c r="V190" t="str">
        <f t="shared" si="27"/>
        <v>2014</v>
      </c>
      <c r="W190" t="str">
        <f t="shared" si="28"/>
        <v>Dec</v>
      </c>
      <c r="X190" t="str">
        <f t="shared" si="29"/>
        <v>2014</v>
      </c>
    </row>
    <row r="191" spans="1:24" ht="18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 s="7">
        <f t="shared" si="20"/>
        <v>23.525352848928385</v>
      </c>
      <c r="H191" s="7">
        <f t="shared" si="21"/>
        <v>102.0498866213152</v>
      </c>
      <c r="I191">
        <v>441</v>
      </c>
      <c r="J191" t="s">
        <v>21</v>
      </c>
      <c r="K191" t="s">
        <v>22</v>
      </c>
      <c r="L191" s="8">
        <f t="shared" si="22"/>
        <v>42433.25</v>
      </c>
      <c r="M191">
        <v>1457071200</v>
      </c>
      <c r="N191" s="8">
        <f t="shared" si="23"/>
        <v>42433.25</v>
      </c>
      <c r="O191">
        <v>1457071200</v>
      </c>
      <c r="P191" t="b">
        <v>0</v>
      </c>
      <c r="Q191" t="b">
        <v>0</v>
      </c>
      <c r="R191" t="s">
        <v>33</v>
      </c>
      <c r="S191" s="10" t="str">
        <f t="shared" si="24"/>
        <v>theater</v>
      </c>
      <c r="T191" t="str">
        <f t="shared" si="25"/>
        <v>plays</v>
      </c>
      <c r="U191" t="str">
        <f t="shared" si="26"/>
        <v>Mar</v>
      </c>
      <c r="V191" t="str">
        <f t="shared" si="27"/>
        <v>2016</v>
      </c>
      <c r="W191" t="str">
        <f t="shared" si="28"/>
        <v>Mar</v>
      </c>
      <c r="X191" t="str">
        <f t="shared" si="29"/>
        <v>2016</v>
      </c>
    </row>
    <row r="192" spans="1:24" ht="18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 s="7">
        <f t="shared" si="20"/>
        <v>68.594594594594597</v>
      </c>
      <c r="H192" s="7">
        <f t="shared" si="21"/>
        <v>105.75</v>
      </c>
      <c r="I192">
        <v>24</v>
      </c>
      <c r="J192" t="s">
        <v>21</v>
      </c>
      <c r="K192" t="s">
        <v>22</v>
      </c>
      <c r="L192" s="8">
        <f t="shared" si="22"/>
        <v>41429.208333333336</v>
      </c>
      <c r="M192">
        <v>1370322000</v>
      </c>
      <c r="N192" s="8">
        <f t="shared" si="23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s="10" t="str">
        <f t="shared" si="24"/>
        <v>theater</v>
      </c>
      <c r="T192" t="str">
        <f t="shared" si="25"/>
        <v>plays</v>
      </c>
      <c r="U192" t="str">
        <f t="shared" si="26"/>
        <v>Jun</v>
      </c>
      <c r="V192" t="str">
        <f t="shared" si="27"/>
        <v>2013</v>
      </c>
      <c r="W192" t="str">
        <f t="shared" si="28"/>
        <v>Jun</v>
      </c>
      <c r="X192" t="str">
        <f t="shared" si="29"/>
        <v>2013</v>
      </c>
    </row>
    <row r="193" spans="1:24" ht="18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 s="7">
        <f t="shared" si="20"/>
        <v>37.952380952380956</v>
      </c>
      <c r="H193" s="7">
        <f t="shared" si="21"/>
        <v>37.069767441860463</v>
      </c>
      <c r="I193">
        <v>86</v>
      </c>
      <c r="J193" t="s">
        <v>107</v>
      </c>
      <c r="K193" t="s">
        <v>108</v>
      </c>
      <c r="L193" s="8">
        <f t="shared" si="22"/>
        <v>43536.208333333328</v>
      </c>
      <c r="M193">
        <v>1552366800</v>
      </c>
      <c r="N193" s="8">
        <f t="shared" si="23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s="10" t="str">
        <f t="shared" si="24"/>
        <v>theater</v>
      </c>
      <c r="T193" t="str">
        <f t="shared" si="25"/>
        <v>plays</v>
      </c>
      <c r="U193" t="str">
        <f t="shared" si="26"/>
        <v>Mar</v>
      </c>
      <c r="V193" t="str">
        <f t="shared" si="27"/>
        <v>2019</v>
      </c>
      <c r="W193" t="str">
        <f t="shared" si="28"/>
        <v>Mar</v>
      </c>
      <c r="X193" t="str">
        <f t="shared" si="29"/>
        <v>2019</v>
      </c>
    </row>
    <row r="194" spans="1:24" ht="18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 s="7">
        <f t="shared" si="20"/>
        <v>19.992957746478872</v>
      </c>
      <c r="H194" s="7">
        <f t="shared" si="21"/>
        <v>35.049382716049379</v>
      </c>
      <c r="I194">
        <v>243</v>
      </c>
      <c r="J194" t="s">
        <v>21</v>
      </c>
      <c r="K194" t="s">
        <v>22</v>
      </c>
      <c r="L194" s="8">
        <f t="shared" si="22"/>
        <v>41817.208333333336</v>
      </c>
      <c r="M194">
        <v>1403845200</v>
      </c>
      <c r="N194" s="8">
        <f t="shared" si="23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s="10" t="str">
        <f t="shared" si="24"/>
        <v>music</v>
      </c>
      <c r="T194" t="str">
        <f t="shared" si="25"/>
        <v>rock</v>
      </c>
      <c r="U194" t="str">
        <f t="shared" si="26"/>
        <v>Jun</v>
      </c>
      <c r="V194" t="str">
        <f t="shared" si="27"/>
        <v>2014</v>
      </c>
      <c r="W194" t="str">
        <f t="shared" si="28"/>
        <v>Jul</v>
      </c>
      <c r="X194" t="str">
        <f t="shared" si="29"/>
        <v>2014</v>
      </c>
    </row>
    <row r="195" spans="1:24" ht="18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 s="7">
        <f t="shared" ref="G195:G258" si="30">IFERROR(E195/D195,0)*100</f>
        <v>45.636363636363633</v>
      </c>
      <c r="H195" s="7">
        <f t="shared" ref="H195:H258" si="31">IFERROR(E195/I195,0)</f>
        <v>46.338461538461537</v>
      </c>
      <c r="I195">
        <v>65</v>
      </c>
      <c r="J195" t="s">
        <v>21</v>
      </c>
      <c r="K195" t="s">
        <v>22</v>
      </c>
      <c r="L195" s="8">
        <f t="shared" ref="L195:L258" si="32">(M195/86400)+DATE(1970,1,1)</f>
        <v>43198.208333333328</v>
      </c>
      <c r="M195">
        <v>1523163600</v>
      </c>
      <c r="N195" s="8">
        <f t="shared" ref="N195:N258" si="33">(O195/86400)+DATE(1970,1,1)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s="10" t="str">
        <f t="shared" ref="S195:S258" si="34">LEFT(R195, SEARCH("/",R195,1)-1)</f>
        <v>music</v>
      </c>
      <c r="T195" t="str">
        <f t="shared" ref="T195:T258" si="35">RIGHT(R195,LEN(R195)-SEARCH("/",R195,1))</f>
        <v>indie rock</v>
      </c>
      <c r="U195" t="str">
        <f t="shared" ref="U195:U258" si="36">TEXT(L:L,"mmm")</f>
        <v>Apr</v>
      </c>
      <c r="V195" t="str">
        <f t="shared" ref="V195:V258" si="37">TEXT(L:L,"yyy")</f>
        <v>2018</v>
      </c>
      <c r="W195" t="str">
        <f t="shared" ref="W195:W258" si="38">TEXT(N:N,"mmm")</f>
        <v>Apr</v>
      </c>
      <c r="X195" t="str">
        <f t="shared" ref="X195:X258" si="39">TEXT(N:N,"yyy")</f>
        <v>2018</v>
      </c>
    </row>
    <row r="196" spans="1:24" ht="18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 s="7">
        <f t="shared" si="30"/>
        <v>122.7605633802817</v>
      </c>
      <c r="H196" s="7">
        <f t="shared" si="31"/>
        <v>69.174603174603178</v>
      </c>
      <c r="I196">
        <v>126</v>
      </c>
      <c r="J196" t="s">
        <v>21</v>
      </c>
      <c r="K196" t="s">
        <v>22</v>
      </c>
      <c r="L196" s="8">
        <f t="shared" si="32"/>
        <v>42261.208333333328</v>
      </c>
      <c r="M196">
        <v>1442206800</v>
      </c>
      <c r="N196" s="8">
        <f t="shared" si="3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s="10" t="str">
        <f t="shared" si="34"/>
        <v>music</v>
      </c>
      <c r="T196" t="str">
        <f t="shared" si="35"/>
        <v>metal</v>
      </c>
      <c r="U196" t="str">
        <f t="shared" si="36"/>
        <v>Sep</v>
      </c>
      <c r="V196" t="str">
        <f t="shared" si="37"/>
        <v>2015</v>
      </c>
      <c r="W196" t="str">
        <f t="shared" si="38"/>
        <v>Sep</v>
      </c>
      <c r="X196" t="str">
        <f t="shared" si="39"/>
        <v>2015</v>
      </c>
    </row>
    <row r="197" spans="1:24" ht="18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 s="7">
        <f t="shared" si="30"/>
        <v>361.75316455696202</v>
      </c>
      <c r="H197" s="7">
        <f t="shared" si="31"/>
        <v>109.07824427480917</v>
      </c>
      <c r="I197">
        <v>524</v>
      </c>
      <c r="J197" t="s">
        <v>21</v>
      </c>
      <c r="K197" t="s">
        <v>22</v>
      </c>
      <c r="L197" s="8">
        <f t="shared" si="32"/>
        <v>43310.208333333328</v>
      </c>
      <c r="M197">
        <v>1532840400</v>
      </c>
      <c r="N197" s="8">
        <f t="shared" si="3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s="10" t="str">
        <f t="shared" si="34"/>
        <v>music</v>
      </c>
      <c r="T197" t="str">
        <f t="shared" si="35"/>
        <v>electric music</v>
      </c>
      <c r="U197" t="str">
        <f t="shared" si="36"/>
        <v>Jul</v>
      </c>
      <c r="V197" t="str">
        <f t="shared" si="37"/>
        <v>2018</v>
      </c>
      <c r="W197" t="str">
        <f t="shared" si="38"/>
        <v>Aug</v>
      </c>
      <c r="X197" t="str">
        <f t="shared" si="39"/>
        <v>2018</v>
      </c>
    </row>
    <row r="198" spans="1:24" ht="18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 s="7">
        <f t="shared" si="30"/>
        <v>63.146341463414636</v>
      </c>
      <c r="H198" s="7">
        <f t="shared" si="31"/>
        <v>51.78</v>
      </c>
      <c r="I198">
        <v>100</v>
      </c>
      <c r="J198" t="s">
        <v>36</v>
      </c>
      <c r="K198" t="s">
        <v>37</v>
      </c>
      <c r="L198" s="8">
        <f t="shared" si="32"/>
        <v>42616.208333333328</v>
      </c>
      <c r="M198">
        <v>1472878800</v>
      </c>
      <c r="N198" s="8">
        <f t="shared" si="3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s="10" t="str">
        <f t="shared" si="34"/>
        <v>technology</v>
      </c>
      <c r="T198" t="str">
        <f t="shared" si="35"/>
        <v>wearables</v>
      </c>
      <c r="U198" t="str">
        <f t="shared" si="36"/>
        <v>Sep</v>
      </c>
      <c r="V198" t="str">
        <f t="shared" si="37"/>
        <v>2016</v>
      </c>
      <c r="W198" t="str">
        <f t="shared" si="38"/>
        <v>Sep</v>
      </c>
      <c r="X198" t="str">
        <f t="shared" si="39"/>
        <v>2016</v>
      </c>
    </row>
    <row r="199" spans="1:24" ht="18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 s="7">
        <f t="shared" si="30"/>
        <v>298.20475319926874</v>
      </c>
      <c r="H199" s="7">
        <f t="shared" si="31"/>
        <v>82.010055304172951</v>
      </c>
      <c r="I199">
        <v>1989</v>
      </c>
      <c r="J199" t="s">
        <v>21</v>
      </c>
      <c r="K199" t="s">
        <v>22</v>
      </c>
      <c r="L199" s="8">
        <f t="shared" si="32"/>
        <v>42909.208333333328</v>
      </c>
      <c r="M199">
        <v>1498194000</v>
      </c>
      <c r="N199" s="8">
        <f t="shared" si="3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s="10" t="str">
        <f t="shared" si="34"/>
        <v>film &amp; video</v>
      </c>
      <c r="T199" t="str">
        <f t="shared" si="35"/>
        <v>drama</v>
      </c>
      <c r="U199" t="str">
        <f t="shared" si="36"/>
        <v>Jun</v>
      </c>
      <c r="V199" t="str">
        <f t="shared" si="37"/>
        <v>2017</v>
      </c>
      <c r="W199" t="str">
        <f t="shared" si="38"/>
        <v>Jul</v>
      </c>
      <c r="X199" t="str">
        <f t="shared" si="39"/>
        <v>2017</v>
      </c>
    </row>
    <row r="200" spans="1:24" ht="18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 s="7">
        <f t="shared" si="30"/>
        <v>9.5585443037974684</v>
      </c>
      <c r="H200" s="7">
        <f t="shared" si="31"/>
        <v>35.958333333333336</v>
      </c>
      <c r="I200">
        <v>168</v>
      </c>
      <c r="J200" t="s">
        <v>21</v>
      </c>
      <c r="K200" t="s">
        <v>22</v>
      </c>
      <c r="L200" s="8">
        <f t="shared" si="32"/>
        <v>40396.208333333336</v>
      </c>
      <c r="M200">
        <v>1281070800</v>
      </c>
      <c r="N200" s="8">
        <f t="shared" si="3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s="10" t="str">
        <f t="shared" si="34"/>
        <v>music</v>
      </c>
      <c r="T200" t="str">
        <f t="shared" si="35"/>
        <v>electric music</v>
      </c>
      <c r="U200" t="str">
        <f t="shared" si="36"/>
        <v>Aug</v>
      </c>
      <c r="V200" t="str">
        <f t="shared" si="37"/>
        <v>2010</v>
      </c>
      <c r="W200" t="str">
        <f t="shared" si="38"/>
        <v>Sep</v>
      </c>
      <c r="X200" t="str">
        <f t="shared" si="39"/>
        <v>2010</v>
      </c>
    </row>
    <row r="201" spans="1:24" ht="18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 s="7">
        <f t="shared" si="30"/>
        <v>53.777777777777779</v>
      </c>
      <c r="H201" s="7">
        <f t="shared" si="31"/>
        <v>74.461538461538467</v>
      </c>
      <c r="I201">
        <v>13</v>
      </c>
      <c r="J201" t="s">
        <v>21</v>
      </c>
      <c r="K201" t="s">
        <v>22</v>
      </c>
      <c r="L201" s="8">
        <f t="shared" si="32"/>
        <v>42192.208333333328</v>
      </c>
      <c r="M201">
        <v>1436245200</v>
      </c>
      <c r="N201" s="8">
        <f t="shared" si="3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s="10" t="str">
        <f t="shared" si="34"/>
        <v>music</v>
      </c>
      <c r="T201" t="str">
        <f t="shared" si="35"/>
        <v>rock</v>
      </c>
      <c r="U201" t="str">
        <f t="shared" si="36"/>
        <v>Jul</v>
      </c>
      <c r="V201" t="str">
        <f t="shared" si="37"/>
        <v>2015</v>
      </c>
      <c r="W201" t="str">
        <f t="shared" si="38"/>
        <v>Jul</v>
      </c>
      <c r="X201" t="str">
        <f t="shared" si="39"/>
        <v>2015</v>
      </c>
    </row>
    <row r="202" spans="1:24" ht="18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 s="7">
        <f t="shared" si="30"/>
        <v>2</v>
      </c>
      <c r="H202" s="7">
        <f t="shared" si="31"/>
        <v>2</v>
      </c>
      <c r="I202">
        <v>1</v>
      </c>
      <c r="J202" t="s">
        <v>15</v>
      </c>
      <c r="K202" t="s">
        <v>16</v>
      </c>
      <c r="L202" s="8">
        <f t="shared" si="32"/>
        <v>40262.208333333336</v>
      </c>
      <c r="M202">
        <v>1269493200</v>
      </c>
      <c r="N202" s="8">
        <f t="shared" si="3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s="10" t="str">
        <f t="shared" si="34"/>
        <v>theater</v>
      </c>
      <c r="T202" t="str">
        <f t="shared" si="35"/>
        <v>plays</v>
      </c>
      <c r="U202" t="str">
        <f t="shared" si="36"/>
        <v>Mar</v>
      </c>
      <c r="V202" t="str">
        <f t="shared" si="37"/>
        <v>2010</v>
      </c>
      <c r="W202" t="str">
        <f t="shared" si="38"/>
        <v>Apr</v>
      </c>
      <c r="X202" t="str">
        <f t="shared" si="39"/>
        <v>2010</v>
      </c>
    </row>
    <row r="203" spans="1:24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 s="7">
        <f t="shared" si="30"/>
        <v>681.19047619047615</v>
      </c>
      <c r="H203" s="7">
        <f t="shared" si="31"/>
        <v>91.114649681528661</v>
      </c>
      <c r="I203">
        <v>157</v>
      </c>
      <c r="J203" t="s">
        <v>21</v>
      </c>
      <c r="K203" t="s">
        <v>22</v>
      </c>
      <c r="L203" s="8">
        <f t="shared" si="32"/>
        <v>41845.208333333336</v>
      </c>
      <c r="M203">
        <v>1406264400</v>
      </c>
      <c r="N203" s="8">
        <f t="shared" si="3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s="10" t="str">
        <f t="shared" si="34"/>
        <v>technology</v>
      </c>
      <c r="T203" t="str">
        <f t="shared" si="35"/>
        <v>web</v>
      </c>
      <c r="U203" t="str">
        <f t="shared" si="36"/>
        <v>Jul</v>
      </c>
      <c r="V203" t="str">
        <f t="shared" si="37"/>
        <v>2014</v>
      </c>
      <c r="W203" t="str">
        <f t="shared" si="38"/>
        <v>Aug</v>
      </c>
      <c r="X203" t="str">
        <f t="shared" si="39"/>
        <v>2014</v>
      </c>
    </row>
    <row r="204" spans="1:24" ht="18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 s="7">
        <f t="shared" si="30"/>
        <v>78.831325301204828</v>
      </c>
      <c r="H204" s="7">
        <f t="shared" si="31"/>
        <v>79.792682926829272</v>
      </c>
      <c r="I204">
        <v>82</v>
      </c>
      <c r="J204" t="s">
        <v>21</v>
      </c>
      <c r="K204" t="s">
        <v>22</v>
      </c>
      <c r="L204" s="8">
        <f t="shared" si="32"/>
        <v>40818.208333333336</v>
      </c>
      <c r="M204">
        <v>1317531600</v>
      </c>
      <c r="N204" s="8">
        <f t="shared" si="3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s="10" t="str">
        <f t="shared" si="34"/>
        <v>food</v>
      </c>
      <c r="T204" t="str">
        <f t="shared" si="35"/>
        <v>food trucks</v>
      </c>
      <c r="U204" t="str">
        <f t="shared" si="36"/>
        <v>Oct</v>
      </c>
      <c r="V204" t="str">
        <f t="shared" si="37"/>
        <v>2011</v>
      </c>
      <c r="W204" t="str">
        <f t="shared" si="38"/>
        <v>Oct</v>
      </c>
      <c r="X204" t="str">
        <f t="shared" si="39"/>
        <v>2011</v>
      </c>
    </row>
    <row r="205" spans="1:24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 s="7">
        <f t="shared" si="30"/>
        <v>134.40792216817235</v>
      </c>
      <c r="H205" s="7">
        <f t="shared" si="31"/>
        <v>42.999777678968428</v>
      </c>
      <c r="I205">
        <v>4498</v>
      </c>
      <c r="J205" t="s">
        <v>26</v>
      </c>
      <c r="K205" t="s">
        <v>27</v>
      </c>
      <c r="L205" s="8">
        <f t="shared" si="32"/>
        <v>42752.25</v>
      </c>
      <c r="M205">
        <v>1484632800</v>
      </c>
      <c r="N205" s="8">
        <f t="shared" si="33"/>
        <v>42754.25</v>
      </c>
      <c r="O205">
        <v>1484805600</v>
      </c>
      <c r="P205" t="b">
        <v>0</v>
      </c>
      <c r="Q205" t="b">
        <v>0</v>
      </c>
      <c r="R205" t="s">
        <v>33</v>
      </c>
      <c r="S205" s="10" t="str">
        <f t="shared" si="34"/>
        <v>theater</v>
      </c>
      <c r="T205" t="str">
        <f t="shared" si="35"/>
        <v>plays</v>
      </c>
      <c r="U205" t="str">
        <f t="shared" si="36"/>
        <v>Jan</v>
      </c>
      <c r="V205" t="str">
        <f t="shared" si="37"/>
        <v>2017</v>
      </c>
      <c r="W205" t="str">
        <f t="shared" si="38"/>
        <v>Jan</v>
      </c>
      <c r="X205" t="str">
        <f t="shared" si="39"/>
        <v>2017</v>
      </c>
    </row>
    <row r="206" spans="1:24" ht="18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 s="7">
        <f t="shared" si="30"/>
        <v>3.3719999999999999</v>
      </c>
      <c r="H206" s="7">
        <f t="shared" si="31"/>
        <v>63.225000000000001</v>
      </c>
      <c r="I206">
        <v>40</v>
      </c>
      <c r="J206" t="s">
        <v>21</v>
      </c>
      <c r="K206" t="s">
        <v>22</v>
      </c>
      <c r="L206" s="8">
        <f t="shared" si="32"/>
        <v>40636.208333333336</v>
      </c>
      <c r="M206">
        <v>1301806800</v>
      </c>
      <c r="N206" s="8">
        <f t="shared" si="3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s="10" t="str">
        <f t="shared" si="34"/>
        <v>music</v>
      </c>
      <c r="T206" t="str">
        <f t="shared" si="35"/>
        <v>jazz</v>
      </c>
      <c r="U206" t="str">
        <f t="shared" si="36"/>
        <v>Apr</v>
      </c>
      <c r="V206" t="str">
        <f t="shared" si="37"/>
        <v>2011</v>
      </c>
      <c r="W206" t="str">
        <f t="shared" si="38"/>
        <v>Apr</v>
      </c>
      <c r="X206" t="str">
        <f t="shared" si="39"/>
        <v>2011</v>
      </c>
    </row>
    <row r="207" spans="1:24" ht="18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 s="7">
        <f t="shared" si="30"/>
        <v>431.84615384615387</v>
      </c>
      <c r="H207" s="7">
        <f t="shared" si="31"/>
        <v>70.174999999999997</v>
      </c>
      <c r="I207">
        <v>80</v>
      </c>
      <c r="J207" t="s">
        <v>21</v>
      </c>
      <c r="K207" t="s">
        <v>22</v>
      </c>
      <c r="L207" s="8">
        <f t="shared" si="32"/>
        <v>43390.208333333328</v>
      </c>
      <c r="M207">
        <v>1539752400</v>
      </c>
      <c r="N207" s="8">
        <f t="shared" si="3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s="10" t="str">
        <f t="shared" si="34"/>
        <v>theater</v>
      </c>
      <c r="T207" t="str">
        <f t="shared" si="35"/>
        <v>plays</v>
      </c>
      <c r="U207" t="str">
        <f t="shared" si="36"/>
        <v>Oct</v>
      </c>
      <c r="V207" t="str">
        <f t="shared" si="37"/>
        <v>2018</v>
      </c>
      <c r="W207" t="str">
        <f t="shared" si="38"/>
        <v>Oct</v>
      </c>
      <c r="X207" t="str">
        <f t="shared" si="39"/>
        <v>2018</v>
      </c>
    </row>
    <row r="208" spans="1:24" ht="18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 s="7">
        <f t="shared" si="30"/>
        <v>38.844444444444441</v>
      </c>
      <c r="H208" s="7">
        <f t="shared" si="31"/>
        <v>61.333333333333336</v>
      </c>
      <c r="I208">
        <v>57</v>
      </c>
      <c r="J208" t="s">
        <v>21</v>
      </c>
      <c r="K208" t="s">
        <v>22</v>
      </c>
      <c r="L208" s="8">
        <f t="shared" si="32"/>
        <v>40236.25</v>
      </c>
      <c r="M208">
        <v>1267250400</v>
      </c>
      <c r="N208" s="8">
        <f t="shared" si="33"/>
        <v>40245.25</v>
      </c>
      <c r="O208">
        <v>1268028000</v>
      </c>
      <c r="P208" t="b">
        <v>0</v>
      </c>
      <c r="Q208" t="b">
        <v>0</v>
      </c>
      <c r="R208" t="s">
        <v>119</v>
      </c>
      <c r="S208" s="10" t="str">
        <f t="shared" si="34"/>
        <v>publishing</v>
      </c>
      <c r="T208" t="str">
        <f t="shared" si="35"/>
        <v>fiction</v>
      </c>
      <c r="U208" t="str">
        <f t="shared" si="36"/>
        <v>Feb</v>
      </c>
      <c r="V208" t="str">
        <f t="shared" si="37"/>
        <v>2010</v>
      </c>
      <c r="W208" t="str">
        <f t="shared" si="38"/>
        <v>Mar</v>
      </c>
      <c r="X208" t="str">
        <f t="shared" si="39"/>
        <v>2010</v>
      </c>
    </row>
    <row r="209" spans="1:24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 s="7">
        <f t="shared" si="30"/>
        <v>425.7</v>
      </c>
      <c r="H209" s="7">
        <f t="shared" si="31"/>
        <v>99</v>
      </c>
      <c r="I209">
        <v>43</v>
      </c>
      <c r="J209" t="s">
        <v>21</v>
      </c>
      <c r="K209" t="s">
        <v>22</v>
      </c>
      <c r="L209" s="8">
        <f t="shared" si="32"/>
        <v>43340.208333333328</v>
      </c>
      <c r="M209">
        <v>1535432400</v>
      </c>
      <c r="N209" s="8">
        <f t="shared" si="3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s="10" t="str">
        <f t="shared" si="34"/>
        <v>music</v>
      </c>
      <c r="T209" t="str">
        <f t="shared" si="35"/>
        <v>rock</v>
      </c>
      <c r="U209" t="str">
        <f t="shared" si="36"/>
        <v>Aug</v>
      </c>
      <c r="V209" t="str">
        <f t="shared" si="37"/>
        <v>2018</v>
      </c>
      <c r="W209" t="str">
        <f t="shared" si="38"/>
        <v>Sep</v>
      </c>
      <c r="X209" t="str">
        <f t="shared" si="39"/>
        <v>2018</v>
      </c>
    </row>
    <row r="210" spans="1:24" ht="18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 s="7">
        <f t="shared" si="30"/>
        <v>101.12239715591672</v>
      </c>
      <c r="H210" s="7">
        <f t="shared" si="31"/>
        <v>96.984900146127615</v>
      </c>
      <c r="I210">
        <v>2053</v>
      </c>
      <c r="J210" t="s">
        <v>21</v>
      </c>
      <c r="K210" t="s">
        <v>22</v>
      </c>
      <c r="L210" s="8">
        <f t="shared" si="32"/>
        <v>43048.25</v>
      </c>
      <c r="M210">
        <v>1510207200</v>
      </c>
      <c r="N210" s="8">
        <f t="shared" si="33"/>
        <v>43072.25</v>
      </c>
      <c r="O210">
        <v>1512280800</v>
      </c>
      <c r="P210" t="b">
        <v>0</v>
      </c>
      <c r="Q210" t="b">
        <v>0</v>
      </c>
      <c r="R210" t="s">
        <v>42</v>
      </c>
      <c r="S210" s="10" t="str">
        <f t="shared" si="34"/>
        <v>film &amp; video</v>
      </c>
      <c r="T210" t="str">
        <f t="shared" si="35"/>
        <v>documentary</v>
      </c>
      <c r="U210" t="str">
        <f t="shared" si="36"/>
        <v>Nov</v>
      </c>
      <c r="V210" t="str">
        <f t="shared" si="37"/>
        <v>2017</v>
      </c>
      <c r="W210" t="str">
        <f t="shared" si="38"/>
        <v>Dec</v>
      </c>
      <c r="X210" t="str">
        <f t="shared" si="39"/>
        <v>2017</v>
      </c>
    </row>
    <row r="211" spans="1:24" ht="18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 s="7">
        <f t="shared" si="30"/>
        <v>21.188688946015425</v>
      </c>
      <c r="H211" s="7">
        <f t="shared" si="31"/>
        <v>51.004950495049506</v>
      </c>
      <c r="I211">
        <v>808</v>
      </c>
      <c r="J211" t="s">
        <v>26</v>
      </c>
      <c r="K211" t="s">
        <v>27</v>
      </c>
      <c r="L211" s="8">
        <f t="shared" si="32"/>
        <v>42496.208333333328</v>
      </c>
      <c r="M211">
        <v>1462510800</v>
      </c>
      <c r="N211" s="8">
        <f t="shared" si="3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s="10" t="str">
        <f t="shared" si="34"/>
        <v>film &amp; video</v>
      </c>
      <c r="T211" t="str">
        <f t="shared" si="35"/>
        <v>documentary</v>
      </c>
      <c r="U211" t="str">
        <f t="shared" si="36"/>
        <v>May</v>
      </c>
      <c r="V211" t="str">
        <f t="shared" si="37"/>
        <v>2016</v>
      </c>
      <c r="W211" t="str">
        <f t="shared" si="38"/>
        <v>May</v>
      </c>
      <c r="X211" t="str">
        <f t="shared" si="39"/>
        <v>2016</v>
      </c>
    </row>
    <row r="212" spans="1:24" ht="18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 s="7">
        <f t="shared" si="30"/>
        <v>67.425531914893625</v>
      </c>
      <c r="H212" s="7">
        <f t="shared" si="31"/>
        <v>28.044247787610619</v>
      </c>
      <c r="I212">
        <v>226</v>
      </c>
      <c r="J212" t="s">
        <v>36</v>
      </c>
      <c r="K212" t="s">
        <v>37</v>
      </c>
      <c r="L212" s="8">
        <f t="shared" si="32"/>
        <v>42797.25</v>
      </c>
      <c r="M212">
        <v>1488520800</v>
      </c>
      <c r="N212" s="8">
        <f t="shared" si="3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s="10" t="str">
        <f t="shared" si="34"/>
        <v>film &amp; video</v>
      </c>
      <c r="T212" t="str">
        <f t="shared" si="35"/>
        <v>science fiction</v>
      </c>
      <c r="U212" t="str">
        <f t="shared" si="36"/>
        <v>Mar</v>
      </c>
      <c r="V212" t="str">
        <f t="shared" si="37"/>
        <v>2017</v>
      </c>
      <c r="W212" t="str">
        <f t="shared" si="38"/>
        <v>Mar</v>
      </c>
      <c r="X212" t="str">
        <f t="shared" si="39"/>
        <v>2017</v>
      </c>
    </row>
    <row r="213" spans="1:24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 s="7">
        <f t="shared" si="30"/>
        <v>94.923371647509583</v>
      </c>
      <c r="H213" s="7">
        <f t="shared" si="31"/>
        <v>60.984615384615381</v>
      </c>
      <c r="I213">
        <v>1625</v>
      </c>
      <c r="J213" t="s">
        <v>21</v>
      </c>
      <c r="K213" t="s">
        <v>22</v>
      </c>
      <c r="L213" s="8">
        <f t="shared" si="32"/>
        <v>41513.208333333336</v>
      </c>
      <c r="M213">
        <v>1377579600</v>
      </c>
      <c r="N213" s="8">
        <f t="shared" si="3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s="10" t="str">
        <f t="shared" si="34"/>
        <v>theater</v>
      </c>
      <c r="T213" t="str">
        <f t="shared" si="35"/>
        <v>plays</v>
      </c>
      <c r="U213" t="str">
        <f t="shared" si="36"/>
        <v>Aug</v>
      </c>
      <c r="V213" t="str">
        <f t="shared" si="37"/>
        <v>2013</v>
      </c>
      <c r="W213" t="str">
        <f t="shared" si="38"/>
        <v>Sep</v>
      </c>
      <c r="X213" t="str">
        <f t="shared" si="39"/>
        <v>2013</v>
      </c>
    </row>
    <row r="214" spans="1:24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 s="7">
        <f t="shared" si="30"/>
        <v>151.85185185185185</v>
      </c>
      <c r="H214" s="7">
        <f t="shared" si="31"/>
        <v>73.214285714285708</v>
      </c>
      <c r="I214">
        <v>168</v>
      </c>
      <c r="J214" t="s">
        <v>21</v>
      </c>
      <c r="K214" t="s">
        <v>22</v>
      </c>
      <c r="L214" s="8">
        <f t="shared" si="32"/>
        <v>43814.25</v>
      </c>
      <c r="M214">
        <v>1576389600</v>
      </c>
      <c r="N214" s="8">
        <f t="shared" si="33"/>
        <v>43860.25</v>
      </c>
      <c r="O214">
        <v>1580364000</v>
      </c>
      <c r="P214" t="b">
        <v>0</v>
      </c>
      <c r="Q214" t="b">
        <v>0</v>
      </c>
      <c r="R214" t="s">
        <v>33</v>
      </c>
      <c r="S214" s="10" t="str">
        <f t="shared" si="34"/>
        <v>theater</v>
      </c>
      <c r="T214" t="str">
        <f t="shared" si="35"/>
        <v>plays</v>
      </c>
      <c r="U214" t="str">
        <f t="shared" si="36"/>
        <v>Dec</v>
      </c>
      <c r="V214" t="str">
        <f t="shared" si="37"/>
        <v>2019</v>
      </c>
      <c r="W214" t="str">
        <f t="shared" si="38"/>
        <v>Jan</v>
      </c>
      <c r="X214" t="str">
        <f t="shared" si="39"/>
        <v>2020</v>
      </c>
    </row>
    <row r="215" spans="1:24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 s="7">
        <f t="shared" si="30"/>
        <v>195.16382252559728</v>
      </c>
      <c r="H215" s="7">
        <f t="shared" si="31"/>
        <v>39.997435299603637</v>
      </c>
      <c r="I215">
        <v>4289</v>
      </c>
      <c r="J215" t="s">
        <v>21</v>
      </c>
      <c r="K215" t="s">
        <v>22</v>
      </c>
      <c r="L215" s="8">
        <f t="shared" si="32"/>
        <v>40488.208333333336</v>
      </c>
      <c r="M215">
        <v>1289019600</v>
      </c>
      <c r="N215" s="8">
        <f t="shared" si="33"/>
        <v>40496.25</v>
      </c>
      <c r="O215">
        <v>1289714400</v>
      </c>
      <c r="P215" t="b">
        <v>0</v>
      </c>
      <c r="Q215" t="b">
        <v>1</v>
      </c>
      <c r="R215" t="s">
        <v>60</v>
      </c>
      <c r="S215" s="10" t="str">
        <f t="shared" si="34"/>
        <v>music</v>
      </c>
      <c r="T215" t="str">
        <f t="shared" si="35"/>
        <v>indie rock</v>
      </c>
      <c r="U215" t="str">
        <f t="shared" si="36"/>
        <v>Nov</v>
      </c>
      <c r="V215" t="str">
        <f t="shared" si="37"/>
        <v>2010</v>
      </c>
      <c r="W215" t="str">
        <f t="shared" si="38"/>
        <v>Nov</v>
      </c>
      <c r="X215" t="str">
        <f t="shared" si="39"/>
        <v>2010</v>
      </c>
    </row>
    <row r="216" spans="1:24" ht="18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 s="7">
        <f t="shared" si="30"/>
        <v>1023.1428571428571</v>
      </c>
      <c r="H216" s="7">
        <f t="shared" si="31"/>
        <v>86.812121212121212</v>
      </c>
      <c r="I216">
        <v>165</v>
      </c>
      <c r="J216" t="s">
        <v>21</v>
      </c>
      <c r="K216" t="s">
        <v>22</v>
      </c>
      <c r="L216" s="8">
        <f t="shared" si="32"/>
        <v>40409.208333333336</v>
      </c>
      <c r="M216">
        <v>1282194000</v>
      </c>
      <c r="N216" s="8">
        <f t="shared" si="3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s="10" t="str">
        <f t="shared" si="34"/>
        <v>music</v>
      </c>
      <c r="T216" t="str">
        <f t="shared" si="35"/>
        <v>rock</v>
      </c>
      <c r="U216" t="str">
        <f t="shared" si="36"/>
        <v>Aug</v>
      </c>
      <c r="V216" t="str">
        <f t="shared" si="37"/>
        <v>2010</v>
      </c>
      <c r="W216" t="str">
        <f t="shared" si="38"/>
        <v>Aug</v>
      </c>
      <c r="X216" t="str">
        <f t="shared" si="39"/>
        <v>2010</v>
      </c>
    </row>
    <row r="217" spans="1:24" ht="18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 s="7">
        <f t="shared" si="30"/>
        <v>3.841836734693878</v>
      </c>
      <c r="H217" s="7">
        <f t="shared" si="31"/>
        <v>42.125874125874127</v>
      </c>
      <c r="I217">
        <v>143</v>
      </c>
      <c r="J217" t="s">
        <v>21</v>
      </c>
      <c r="K217" t="s">
        <v>22</v>
      </c>
      <c r="L217" s="8">
        <f t="shared" si="32"/>
        <v>43509.25</v>
      </c>
      <c r="M217">
        <v>1550037600</v>
      </c>
      <c r="N217" s="8">
        <f t="shared" si="33"/>
        <v>43511.25</v>
      </c>
      <c r="O217">
        <v>1550210400</v>
      </c>
      <c r="P217" t="b">
        <v>0</v>
      </c>
      <c r="Q217" t="b">
        <v>0</v>
      </c>
      <c r="R217" t="s">
        <v>33</v>
      </c>
      <c r="S217" s="10" t="str">
        <f t="shared" si="34"/>
        <v>theater</v>
      </c>
      <c r="T217" t="str">
        <f t="shared" si="35"/>
        <v>plays</v>
      </c>
      <c r="U217" t="str">
        <f t="shared" si="36"/>
        <v>Feb</v>
      </c>
      <c r="V217" t="str">
        <f t="shared" si="37"/>
        <v>2019</v>
      </c>
      <c r="W217" t="str">
        <f t="shared" si="38"/>
        <v>Feb</v>
      </c>
      <c r="X217" t="str">
        <f t="shared" si="39"/>
        <v>2019</v>
      </c>
    </row>
    <row r="218" spans="1:24" ht="18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 s="7">
        <f t="shared" si="30"/>
        <v>155.07066557107643</v>
      </c>
      <c r="H218" s="7">
        <f t="shared" si="31"/>
        <v>103.97851239669421</v>
      </c>
      <c r="I218">
        <v>1815</v>
      </c>
      <c r="J218" t="s">
        <v>21</v>
      </c>
      <c r="K218" t="s">
        <v>22</v>
      </c>
      <c r="L218" s="8">
        <f t="shared" si="32"/>
        <v>40869.25</v>
      </c>
      <c r="M218">
        <v>1321941600</v>
      </c>
      <c r="N218" s="8">
        <f t="shared" si="33"/>
        <v>40871.25</v>
      </c>
      <c r="O218">
        <v>1322114400</v>
      </c>
      <c r="P218" t="b">
        <v>0</v>
      </c>
      <c r="Q218" t="b">
        <v>0</v>
      </c>
      <c r="R218" t="s">
        <v>33</v>
      </c>
      <c r="S218" s="10" t="str">
        <f t="shared" si="34"/>
        <v>theater</v>
      </c>
      <c r="T218" t="str">
        <f t="shared" si="35"/>
        <v>plays</v>
      </c>
      <c r="U218" t="str">
        <f t="shared" si="36"/>
        <v>Nov</v>
      </c>
      <c r="V218" t="str">
        <f t="shared" si="37"/>
        <v>2011</v>
      </c>
      <c r="W218" t="str">
        <f t="shared" si="38"/>
        <v>Nov</v>
      </c>
      <c r="X218" t="str">
        <f t="shared" si="39"/>
        <v>2011</v>
      </c>
    </row>
    <row r="219" spans="1:24" ht="18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 s="7">
        <f t="shared" si="30"/>
        <v>44.753477588871718</v>
      </c>
      <c r="H219" s="7">
        <f t="shared" si="31"/>
        <v>62.003211991434689</v>
      </c>
      <c r="I219">
        <v>934</v>
      </c>
      <c r="J219" t="s">
        <v>21</v>
      </c>
      <c r="K219" t="s">
        <v>22</v>
      </c>
      <c r="L219" s="8">
        <f t="shared" si="32"/>
        <v>43583.208333333328</v>
      </c>
      <c r="M219">
        <v>1556427600</v>
      </c>
      <c r="N219" s="8">
        <f t="shared" si="3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s="10" t="str">
        <f t="shared" si="34"/>
        <v>film &amp; video</v>
      </c>
      <c r="T219" t="str">
        <f t="shared" si="35"/>
        <v>science fiction</v>
      </c>
      <c r="U219" t="str">
        <f t="shared" si="36"/>
        <v>Apr</v>
      </c>
      <c r="V219" t="str">
        <f t="shared" si="37"/>
        <v>2019</v>
      </c>
      <c r="W219" t="str">
        <f t="shared" si="38"/>
        <v>May</v>
      </c>
      <c r="X219" t="str">
        <f t="shared" si="39"/>
        <v>2019</v>
      </c>
    </row>
    <row r="220" spans="1:24" ht="18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 s="7">
        <f t="shared" si="30"/>
        <v>215.94736842105263</v>
      </c>
      <c r="H220" s="7">
        <f t="shared" si="31"/>
        <v>31.005037783375315</v>
      </c>
      <c r="I220">
        <v>397</v>
      </c>
      <c r="J220" t="s">
        <v>40</v>
      </c>
      <c r="K220" t="s">
        <v>41</v>
      </c>
      <c r="L220" s="8">
        <f t="shared" si="32"/>
        <v>40858.25</v>
      </c>
      <c r="M220">
        <v>1320991200</v>
      </c>
      <c r="N220" s="8">
        <f t="shared" si="33"/>
        <v>40892.25</v>
      </c>
      <c r="O220">
        <v>1323928800</v>
      </c>
      <c r="P220" t="b">
        <v>0</v>
      </c>
      <c r="Q220" t="b">
        <v>1</v>
      </c>
      <c r="R220" t="s">
        <v>100</v>
      </c>
      <c r="S220" s="10" t="str">
        <f t="shared" si="34"/>
        <v>film &amp; video</v>
      </c>
      <c r="T220" t="str">
        <f t="shared" si="35"/>
        <v>shorts</v>
      </c>
      <c r="U220" t="str">
        <f t="shared" si="36"/>
        <v>Nov</v>
      </c>
      <c r="V220" t="str">
        <f t="shared" si="37"/>
        <v>2011</v>
      </c>
      <c r="W220" t="str">
        <f t="shared" si="38"/>
        <v>Dec</v>
      </c>
      <c r="X220" t="str">
        <f t="shared" si="39"/>
        <v>2011</v>
      </c>
    </row>
    <row r="221" spans="1:24" ht="18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 s="7">
        <f t="shared" si="30"/>
        <v>332.12709832134288</v>
      </c>
      <c r="H221" s="7">
        <f t="shared" si="31"/>
        <v>89.991552956465242</v>
      </c>
      <c r="I221">
        <v>1539</v>
      </c>
      <c r="J221" t="s">
        <v>21</v>
      </c>
      <c r="K221" t="s">
        <v>22</v>
      </c>
      <c r="L221" s="8">
        <f t="shared" si="32"/>
        <v>41137.208333333336</v>
      </c>
      <c r="M221">
        <v>1345093200</v>
      </c>
      <c r="N221" s="8">
        <f t="shared" si="3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s="10" t="str">
        <f t="shared" si="34"/>
        <v>film &amp; video</v>
      </c>
      <c r="T221" t="str">
        <f t="shared" si="35"/>
        <v>animation</v>
      </c>
      <c r="U221" t="str">
        <f t="shared" si="36"/>
        <v>Aug</v>
      </c>
      <c r="V221" t="str">
        <f t="shared" si="37"/>
        <v>2012</v>
      </c>
      <c r="W221" t="str">
        <f t="shared" si="38"/>
        <v>Aug</v>
      </c>
      <c r="X221" t="str">
        <f t="shared" si="39"/>
        <v>2012</v>
      </c>
    </row>
    <row r="222" spans="1:24" ht="18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 s="7">
        <f t="shared" si="30"/>
        <v>8.4430379746835449</v>
      </c>
      <c r="H222" s="7">
        <f t="shared" si="31"/>
        <v>39.235294117647058</v>
      </c>
      <c r="I222">
        <v>17</v>
      </c>
      <c r="J222" t="s">
        <v>21</v>
      </c>
      <c r="K222" t="s">
        <v>22</v>
      </c>
      <c r="L222" s="8">
        <f t="shared" si="32"/>
        <v>40725.208333333336</v>
      </c>
      <c r="M222">
        <v>1309496400</v>
      </c>
      <c r="N222" s="8">
        <f t="shared" si="3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s="10" t="str">
        <f t="shared" si="34"/>
        <v>theater</v>
      </c>
      <c r="T222" t="str">
        <f t="shared" si="35"/>
        <v>plays</v>
      </c>
      <c r="U222" t="str">
        <f t="shared" si="36"/>
        <v>Jul</v>
      </c>
      <c r="V222" t="str">
        <f t="shared" si="37"/>
        <v>2011</v>
      </c>
      <c r="W222" t="str">
        <f t="shared" si="38"/>
        <v>Jul</v>
      </c>
      <c r="X222" t="str">
        <f t="shared" si="39"/>
        <v>2011</v>
      </c>
    </row>
    <row r="223" spans="1:24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 s="7">
        <f t="shared" si="30"/>
        <v>98.625514403292186</v>
      </c>
      <c r="H223" s="7">
        <f t="shared" si="31"/>
        <v>54.993116108306566</v>
      </c>
      <c r="I223">
        <v>2179</v>
      </c>
      <c r="J223" t="s">
        <v>21</v>
      </c>
      <c r="K223" t="s">
        <v>22</v>
      </c>
      <c r="L223" s="8">
        <f t="shared" si="32"/>
        <v>41081.208333333336</v>
      </c>
      <c r="M223">
        <v>1340254800</v>
      </c>
      <c r="N223" s="8">
        <f t="shared" si="3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s="10" t="str">
        <f t="shared" si="34"/>
        <v>food</v>
      </c>
      <c r="T223" t="str">
        <f t="shared" si="35"/>
        <v>food trucks</v>
      </c>
      <c r="U223" t="str">
        <f t="shared" si="36"/>
        <v>Jun</v>
      </c>
      <c r="V223" t="str">
        <f t="shared" si="37"/>
        <v>2012</v>
      </c>
      <c r="W223" t="str">
        <f t="shared" si="38"/>
        <v>Jun</v>
      </c>
      <c r="X223" t="str">
        <f t="shared" si="39"/>
        <v>2012</v>
      </c>
    </row>
    <row r="224" spans="1:24" ht="18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 s="7">
        <f t="shared" si="30"/>
        <v>137.97916666666669</v>
      </c>
      <c r="H224" s="7">
        <f t="shared" si="31"/>
        <v>47.992753623188406</v>
      </c>
      <c r="I224">
        <v>138</v>
      </c>
      <c r="J224" t="s">
        <v>21</v>
      </c>
      <c r="K224" t="s">
        <v>22</v>
      </c>
      <c r="L224" s="8">
        <f t="shared" si="32"/>
        <v>41914.208333333336</v>
      </c>
      <c r="M224">
        <v>1412226000</v>
      </c>
      <c r="N224" s="8">
        <f t="shared" si="3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s="10" t="str">
        <f t="shared" si="34"/>
        <v>photography</v>
      </c>
      <c r="T224" t="str">
        <f t="shared" si="35"/>
        <v>photography books</v>
      </c>
      <c r="U224" t="str">
        <f t="shared" si="36"/>
        <v>Oct</v>
      </c>
      <c r="V224" t="str">
        <f t="shared" si="37"/>
        <v>2014</v>
      </c>
      <c r="W224" t="str">
        <f t="shared" si="38"/>
        <v>Oct</v>
      </c>
      <c r="X224" t="str">
        <f t="shared" si="39"/>
        <v>2014</v>
      </c>
    </row>
    <row r="225" spans="1:24" ht="18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 s="7">
        <f t="shared" si="30"/>
        <v>93.81099656357388</v>
      </c>
      <c r="H225" s="7">
        <f t="shared" si="31"/>
        <v>87.966702470461868</v>
      </c>
      <c r="I225">
        <v>931</v>
      </c>
      <c r="J225" t="s">
        <v>21</v>
      </c>
      <c r="K225" t="s">
        <v>22</v>
      </c>
      <c r="L225" s="8">
        <f t="shared" si="32"/>
        <v>42445.208333333328</v>
      </c>
      <c r="M225">
        <v>1458104400</v>
      </c>
      <c r="N225" s="8">
        <f t="shared" si="3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s="10" t="str">
        <f t="shared" si="34"/>
        <v>theater</v>
      </c>
      <c r="T225" t="str">
        <f t="shared" si="35"/>
        <v>plays</v>
      </c>
      <c r="U225" t="str">
        <f t="shared" si="36"/>
        <v>Mar</v>
      </c>
      <c r="V225" t="str">
        <f t="shared" si="37"/>
        <v>2016</v>
      </c>
      <c r="W225" t="str">
        <f t="shared" si="38"/>
        <v>Mar</v>
      </c>
      <c r="X225" t="str">
        <f t="shared" si="39"/>
        <v>2016</v>
      </c>
    </row>
    <row r="226" spans="1:24" ht="18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 s="7">
        <f t="shared" si="30"/>
        <v>403.63930885529157</v>
      </c>
      <c r="H226" s="7">
        <f t="shared" si="31"/>
        <v>51.999165275459099</v>
      </c>
      <c r="I226">
        <v>3594</v>
      </c>
      <c r="J226" t="s">
        <v>21</v>
      </c>
      <c r="K226" t="s">
        <v>22</v>
      </c>
      <c r="L226" s="8">
        <f t="shared" si="32"/>
        <v>41906.208333333336</v>
      </c>
      <c r="M226">
        <v>1411534800</v>
      </c>
      <c r="N226" s="8">
        <f t="shared" si="33"/>
        <v>41951.25</v>
      </c>
      <c r="O226">
        <v>1415426400</v>
      </c>
      <c r="P226" t="b">
        <v>0</v>
      </c>
      <c r="Q226" t="b">
        <v>0</v>
      </c>
      <c r="R226" t="s">
        <v>474</v>
      </c>
      <c r="S226" s="10" t="str">
        <f t="shared" si="34"/>
        <v>film &amp; video</v>
      </c>
      <c r="T226" t="str">
        <f t="shared" si="35"/>
        <v>science fiction</v>
      </c>
      <c r="U226" t="str">
        <f t="shared" si="36"/>
        <v>Sep</v>
      </c>
      <c r="V226" t="str">
        <f t="shared" si="37"/>
        <v>2014</v>
      </c>
      <c r="W226" t="str">
        <f t="shared" si="38"/>
        <v>Nov</v>
      </c>
      <c r="X226" t="str">
        <f t="shared" si="39"/>
        <v>2014</v>
      </c>
    </row>
    <row r="227" spans="1:24" ht="18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 s="7">
        <f t="shared" si="30"/>
        <v>260.1740412979351</v>
      </c>
      <c r="H227" s="7">
        <f t="shared" si="31"/>
        <v>29.999659863945578</v>
      </c>
      <c r="I227">
        <v>5880</v>
      </c>
      <c r="J227" t="s">
        <v>21</v>
      </c>
      <c r="K227" t="s">
        <v>22</v>
      </c>
      <c r="L227" s="8">
        <f t="shared" si="32"/>
        <v>41762.208333333336</v>
      </c>
      <c r="M227">
        <v>1399093200</v>
      </c>
      <c r="N227" s="8">
        <f t="shared" si="3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s="10" t="str">
        <f t="shared" si="34"/>
        <v>music</v>
      </c>
      <c r="T227" t="str">
        <f t="shared" si="35"/>
        <v>rock</v>
      </c>
      <c r="U227" t="str">
        <f t="shared" si="36"/>
        <v>May</v>
      </c>
      <c r="V227" t="str">
        <f t="shared" si="37"/>
        <v>2014</v>
      </c>
      <c r="W227" t="str">
        <f t="shared" si="38"/>
        <v>May</v>
      </c>
      <c r="X227" t="str">
        <f t="shared" si="39"/>
        <v>2014</v>
      </c>
    </row>
    <row r="228" spans="1:24" ht="18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 s="7">
        <f t="shared" si="30"/>
        <v>366.63333333333333</v>
      </c>
      <c r="H228" s="7">
        <f t="shared" si="31"/>
        <v>98.205357142857139</v>
      </c>
      <c r="I228">
        <v>112</v>
      </c>
      <c r="J228" t="s">
        <v>21</v>
      </c>
      <c r="K228" t="s">
        <v>22</v>
      </c>
      <c r="L228" s="8">
        <f t="shared" si="32"/>
        <v>40276.208333333336</v>
      </c>
      <c r="M228">
        <v>1270702800</v>
      </c>
      <c r="N228" s="8">
        <f t="shared" si="3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s="10" t="str">
        <f t="shared" si="34"/>
        <v>photography</v>
      </c>
      <c r="T228" t="str">
        <f t="shared" si="35"/>
        <v>photography books</v>
      </c>
      <c r="U228" t="str">
        <f t="shared" si="36"/>
        <v>Apr</v>
      </c>
      <c r="V228" t="str">
        <f t="shared" si="37"/>
        <v>2010</v>
      </c>
      <c r="W228" t="str">
        <f t="shared" si="38"/>
        <v>May</v>
      </c>
      <c r="X228" t="str">
        <f t="shared" si="39"/>
        <v>2010</v>
      </c>
    </row>
    <row r="229" spans="1:24" ht="18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 s="7">
        <f t="shared" si="30"/>
        <v>168.72085385878489</v>
      </c>
      <c r="H229" s="7">
        <f t="shared" si="31"/>
        <v>108.96182396606575</v>
      </c>
      <c r="I229">
        <v>943</v>
      </c>
      <c r="J229" t="s">
        <v>21</v>
      </c>
      <c r="K229" t="s">
        <v>22</v>
      </c>
      <c r="L229" s="8">
        <f t="shared" si="32"/>
        <v>42139.208333333328</v>
      </c>
      <c r="M229">
        <v>1431666000</v>
      </c>
      <c r="N229" s="8">
        <f t="shared" si="3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s="10" t="str">
        <f t="shared" si="34"/>
        <v>games</v>
      </c>
      <c r="T229" t="str">
        <f t="shared" si="35"/>
        <v>mobile games</v>
      </c>
      <c r="U229" t="str">
        <f t="shared" si="36"/>
        <v>May</v>
      </c>
      <c r="V229" t="str">
        <f t="shared" si="37"/>
        <v>2015</v>
      </c>
      <c r="W229" t="str">
        <f t="shared" si="38"/>
        <v>May</v>
      </c>
      <c r="X229" t="str">
        <f t="shared" si="39"/>
        <v>2015</v>
      </c>
    </row>
    <row r="230" spans="1:24" ht="18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 s="7">
        <f t="shared" si="30"/>
        <v>119.90717911530093</v>
      </c>
      <c r="H230" s="7">
        <f t="shared" si="31"/>
        <v>66.998379254457049</v>
      </c>
      <c r="I230">
        <v>2468</v>
      </c>
      <c r="J230" t="s">
        <v>21</v>
      </c>
      <c r="K230" t="s">
        <v>22</v>
      </c>
      <c r="L230" s="8">
        <f t="shared" si="32"/>
        <v>42613.208333333328</v>
      </c>
      <c r="M230">
        <v>1472619600</v>
      </c>
      <c r="N230" s="8">
        <f t="shared" si="3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s="10" t="str">
        <f t="shared" si="34"/>
        <v>film &amp; video</v>
      </c>
      <c r="T230" t="str">
        <f t="shared" si="35"/>
        <v>animation</v>
      </c>
      <c r="U230" t="str">
        <f t="shared" si="36"/>
        <v>Aug</v>
      </c>
      <c r="V230" t="str">
        <f t="shared" si="37"/>
        <v>2016</v>
      </c>
      <c r="W230" t="str">
        <f t="shared" si="38"/>
        <v>Sep</v>
      </c>
      <c r="X230" t="str">
        <f t="shared" si="39"/>
        <v>2016</v>
      </c>
    </row>
    <row r="231" spans="1:24" ht="18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 s="7">
        <f t="shared" si="30"/>
        <v>193.68925233644859</v>
      </c>
      <c r="H231" s="7">
        <f t="shared" si="31"/>
        <v>64.99333594668758</v>
      </c>
      <c r="I231">
        <v>2551</v>
      </c>
      <c r="J231" t="s">
        <v>21</v>
      </c>
      <c r="K231" t="s">
        <v>22</v>
      </c>
      <c r="L231" s="8">
        <f t="shared" si="32"/>
        <v>42887.208333333328</v>
      </c>
      <c r="M231">
        <v>1496293200</v>
      </c>
      <c r="N231" s="8">
        <f t="shared" si="3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s="10" t="str">
        <f t="shared" si="34"/>
        <v>games</v>
      </c>
      <c r="T231" t="str">
        <f t="shared" si="35"/>
        <v>mobile games</v>
      </c>
      <c r="U231" t="str">
        <f t="shared" si="36"/>
        <v>Jun</v>
      </c>
      <c r="V231" t="str">
        <f t="shared" si="37"/>
        <v>2017</v>
      </c>
      <c r="W231" t="str">
        <f t="shared" si="38"/>
        <v>Jul</v>
      </c>
      <c r="X231" t="str">
        <f t="shared" si="39"/>
        <v>2017</v>
      </c>
    </row>
    <row r="232" spans="1:24" ht="18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 s="7">
        <f t="shared" si="30"/>
        <v>420.16666666666669</v>
      </c>
      <c r="H232" s="7">
        <f t="shared" si="31"/>
        <v>99.841584158415841</v>
      </c>
      <c r="I232">
        <v>101</v>
      </c>
      <c r="J232" t="s">
        <v>21</v>
      </c>
      <c r="K232" t="s">
        <v>22</v>
      </c>
      <c r="L232" s="8">
        <f t="shared" si="32"/>
        <v>43805.25</v>
      </c>
      <c r="M232">
        <v>1575612000</v>
      </c>
      <c r="N232" s="8">
        <f t="shared" si="33"/>
        <v>43805.25</v>
      </c>
      <c r="O232">
        <v>1575612000</v>
      </c>
      <c r="P232" t="b">
        <v>0</v>
      </c>
      <c r="Q232" t="b">
        <v>0</v>
      </c>
      <c r="R232" t="s">
        <v>89</v>
      </c>
      <c r="S232" s="10" t="str">
        <f t="shared" si="34"/>
        <v>games</v>
      </c>
      <c r="T232" t="str">
        <f t="shared" si="35"/>
        <v>video games</v>
      </c>
      <c r="U232" t="str">
        <f t="shared" si="36"/>
        <v>Dec</v>
      </c>
      <c r="V232" t="str">
        <f t="shared" si="37"/>
        <v>2019</v>
      </c>
      <c r="W232" t="str">
        <f t="shared" si="38"/>
        <v>Dec</v>
      </c>
      <c r="X232" t="str">
        <f t="shared" si="39"/>
        <v>2019</v>
      </c>
    </row>
    <row r="233" spans="1:24" ht="18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 s="7">
        <f t="shared" si="30"/>
        <v>76.708333333333329</v>
      </c>
      <c r="H233" s="7">
        <f t="shared" si="31"/>
        <v>82.432835820895519</v>
      </c>
      <c r="I233">
        <v>67</v>
      </c>
      <c r="J233" t="s">
        <v>21</v>
      </c>
      <c r="K233" t="s">
        <v>22</v>
      </c>
      <c r="L233" s="8">
        <f t="shared" si="32"/>
        <v>41415.208333333336</v>
      </c>
      <c r="M233">
        <v>1369112400</v>
      </c>
      <c r="N233" s="8">
        <f t="shared" si="3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s="10" t="str">
        <f t="shared" si="34"/>
        <v>theater</v>
      </c>
      <c r="T233" t="str">
        <f t="shared" si="35"/>
        <v>plays</v>
      </c>
      <c r="U233" t="str">
        <f t="shared" si="36"/>
        <v>May</v>
      </c>
      <c r="V233" t="str">
        <f t="shared" si="37"/>
        <v>2013</v>
      </c>
      <c r="W233" t="str">
        <f t="shared" si="38"/>
        <v>Jul</v>
      </c>
      <c r="X233" t="str">
        <f t="shared" si="39"/>
        <v>2013</v>
      </c>
    </row>
    <row r="234" spans="1:24" ht="18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 s="7">
        <f t="shared" si="30"/>
        <v>171.26470588235293</v>
      </c>
      <c r="H234" s="7">
        <f t="shared" si="31"/>
        <v>63.293478260869563</v>
      </c>
      <c r="I234">
        <v>92</v>
      </c>
      <c r="J234" t="s">
        <v>21</v>
      </c>
      <c r="K234" t="s">
        <v>22</v>
      </c>
      <c r="L234" s="8">
        <f t="shared" si="32"/>
        <v>42576.208333333328</v>
      </c>
      <c r="M234">
        <v>1469422800</v>
      </c>
      <c r="N234" s="8">
        <f t="shared" si="3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s="10" t="str">
        <f t="shared" si="34"/>
        <v>theater</v>
      </c>
      <c r="T234" t="str">
        <f t="shared" si="35"/>
        <v>plays</v>
      </c>
      <c r="U234" t="str">
        <f t="shared" si="36"/>
        <v>Jul</v>
      </c>
      <c r="V234" t="str">
        <f t="shared" si="37"/>
        <v>2016</v>
      </c>
      <c r="W234" t="str">
        <f t="shared" si="38"/>
        <v>Jul</v>
      </c>
      <c r="X234" t="str">
        <f t="shared" si="39"/>
        <v>2016</v>
      </c>
    </row>
    <row r="235" spans="1:24" ht="18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 s="7">
        <f t="shared" si="30"/>
        <v>157.89473684210526</v>
      </c>
      <c r="H235" s="7">
        <f t="shared" si="31"/>
        <v>96.774193548387103</v>
      </c>
      <c r="I235">
        <v>62</v>
      </c>
      <c r="J235" t="s">
        <v>21</v>
      </c>
      <c r="K235" t="s">
        <v>22</v>
      </c>
      <c r="L235" s="8">
        <f t="shared" si="32"/>
        <v>40706.208333333336</v>
      </c>
      <c r="M235">
        <v>1307854800</v>
      </c>
      <c r="N235" s="8">
        <f t="shared" si="3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s="10" t="str">
        <f t="shared" si="34"/>
        <v>film &amp; video</v>
      </c>
      <c r="T235" t="str">
        <f t="shared" si="35"/>
        <v>animation</v>
      </c>
      <c r="U235" t="str">
        <f t="shared" si="36"/>
        <v>Jun</v>
      </c>
      <c r="V235" t="str">
        <f t="shared" si="37"/>
        <v>2011</v>
      </c>
      <c r="W235" t="str">
        <f t="shared" si="38"/>
        <v>Jun</v>
      </c>
      <c r="X235" t="str">
        <f t="shared" si="39"/>
        <v>2011</v>
      </c>
    </row>
    <row r="236" spans="1:24" ht="18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 s="7">
        <f t="shared" si="30"/>
        <v>109.08</v>
      </c>
      <c r="H236" s="7">
        <f t="shared" si="31"/>
        <v>54.906040268456373</v>
      </c>
      <c r="I236">
        <v>149</v>
      </c>
      <c r="J236" t="s">
        <v>107</v>
      </c>
      <c r="K236" t="s">
        <v>108</v>
      </c>
      <c r="L236" s="8">
        <f t="shared" si="32"/>
        <v>42969.208333333328</v>
      </c>
      <c r="M236">
        <v>1503378000</v>
      </c>
      <c r="N236" s="8">
        <f t="shared" si="3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s="10" t="str">
        <f t="shared" si="34"/>
        <v>games</v>
      </c>
      <c r="T236" t="str">
        <f t="shared" si="35"/>
        <v>video games</v>
      </c>
      <c r="U236" t="str">
        <f t="shared" si="36"/>
        <v>Aug</v>
      </c>
      <c r="V236" t="str">
        <f t="shared" si="37"/>
        <v>2017</v>
      </c>
      <c r="W236" t="str">
        <f t="shared" si="38"/>
        <v>Aug</v>
      </c>
      <c r="X236" t="str">
        <f t="shared" si="39"/>
        <v>2017</v>
      </c>
    </row>
    <row r="237" spans="1:24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 s="7">
        <f t="shared" si="30"/>
        <v>41.732558139534881</v>
      </c>
      <c r="H237" s="7">
        <f t="shared" si="31"/>
        <v>39.010869565217391</v>
      </c>
      <c r="I237">
        <v>92</v>
      </c>
      <c r="J237" t="s">
        <v>21</v>
      </c>
      <c r="K237" t="s">
        <v>22</v>
      </c>
      <c r="L237" s="8">
        <f t="shared" si="32"/>
        <v>42779.25</v>
      </c>
      <c r="M237">
        <v>1486965600</v>
      </c>
      <c r="N237" s="8">
        <f t="shared" si="33"/>
        <v>42784.25</v>
      </c>
      <c r="O237">
        <v>1487397600</v>
      </c>
      <c r="P237" t="b">
        <v>0</v>
      </c>
      <c r="Q237" t="b">
        <v>0</v>
      </c>
      <c r="R237" t="s">
        <v>71</v>
      </c>
      <c r="S237" s="10" t="str">
        <f t="shared" si="34"/>
        <v>film &amp; video</v>
      </c>
      <c r="T237" t="str">
        <f t="shared" si="35"/>
        <v>animation</v>
      </c>
      <c r="U237" t="str">
        <f t="shared" si="36"/>
        <v>Feb</v>
      </c>
      <c r="V237" t="str">
        <f t="shared" si="37"/>
        <v>2017</v>
      </c>
      <c r="W237" t="str">
        <f t="shared" si="38"/>
        <v>Feb</v>
      </c>
      <c r="X237" t="str">
        <f t="shared" si="39"/>
        <v>2017</v>
      </c>
    </row>
    <row r="238" spans="1:24" ht="18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 s="7">
        <f t="shared" si="30"/>
        <v>10.944303797468354</v>
      </c>
      <c r="H238" s="7">
        <f t="shared" si="31"/>
        <v>75.84210526315789</v>
      </c>
      <c r="I238">
        <v>57</v>
      </c>
      <c r="J238" t="s">
        <v>26</v>
      </c>
      <c r="K238" t="s">
        <v>27</v>
      </c>
      <c r="L238" s="8">
        <f t="shared" si="32"/>
        <v>43641.208333333328</v>
      </c>
      <c r="M238">
        <v>1561438800</v>
      </c>
      <c r="N238" s="8">
        <f t="shared" si="3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s="10" t="str">
        <f t="shared" si="34"/>
        <v>music</v>
      </c>
      <c r="T238" t="str">
        <f t="shared" si="35"/>
        <v>rock</v>
      </c>
      <c r="U238" t="str">
        <f t="shared" si="36"/>
        <v>Jun</v>
      </c>
      <c r="V238" t="str">
        <f t="shared" si="37"/>
        <v>2019</v>
      </c>
      <c r="W238" t="str">
        <f t="shared" si="38"/>
        <v>Jul</v>
      </c>
      <c r="X238" t="str">
        <f t="shared" si="39"/>
        <v>2019</v>
      </c>
    </row>
    <row r="239" spans="1:24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 s="7">
        <f t="shared" si="30"/>
        <v>159.3763440860215</v>
      </c>
      <c r="H239" s="7">
        <f t="shared" si="31"/>
        <v>45.051671732522799</v>
      </c>
      <c r="I239">
        <v>329</v>
      </c>
      <c r="J239" t="s">
        <v>21</v>
      </c>
      <c r="K239" t="s">
        <v>22</v>
      </c>
      <c r="L239" s="8">
        <f t="shared" si="32"/>
        <v>41754.208333333336</v>
      </c>
      <c r="M239">
        <v>1398402000</v>
      </c>
      <c r="N239" s="8">
        <f t="shared" si="3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s="10" t="str">
        <f t="shared" si="34"/>
        <v>film &amp; video</v>
      </c>
      <c r="T239" t="str">
        <f t="shared" si="35"/>
        <v>animation</v>
      </c>
      <c r="U239" t="str">
        <f t="shared" si="36"/>
        <v>Apr</v>
      </c>
      <c r="V239" t="str">
        <f t="shared" si="37"/>
        <v>2014</v>
      </c>
      <c r="W239" t="str">
        <f t="shared" si="38"/>
        <v>Apr</v>
      </c>
      <c r="X239" t="str">
        <f t="shared" si="39"/>
        <v>2014</v>
      </c>
    </row>
    <row r="240" spans="1:24" ht="18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 s="7">
        <f t="shared" si="30"/>
        <v>422.41666666666669</v>
      </c>
      <c r="H240" s="7">
        <f t="shared" si="31"/>
        <v>104.51546391752578</v>
      </c>
      <c r="I240">
        <v>97</v>
      </c>
      <c r="J240" t="s">
        <v>36</v>
      </c>
      <c r="K240" t="s">
        <v>37</v>
      </c>
      <c r="L240" s="8">
        <f t="shared" si="32"/>
        <v>43083.25</v>
      </c>
      <c r="M240">
        <v>1513231200</v>
      </c>
      <c r="N240" s="8">
        <f t="shared" si="33"/>
        <v>43108.25</v>
      </c>
      <c r="O240">
        <v>1515391200</v>
      </c>
      <c r="P240" t="b">
        <v>0</v>
      </c>
      <c r="Q240" t="b">
        <v>1</v>
      </c>
      <c r="R240" t="s">
        <v>33</v>
      </c>
      <c r="S240" s="10" t="str">
        <f t="shared" si="34"/>
        <v>theater</v>
      </c>
      <c r="T240" t="str">
        <f t="shared" si="35"/>
        <v>plays</v>
      </c>
      <c r="U240" t="str">
        <f t="shared" si="36"/>
        <v>Dec</v>
      </c>
      <c r="V240" t="str">
        <f t="shared" si="37"/>
        <v>2017</v>
      </c>
      <c r="W240" t="str">
        <f t="shared" si="38"/>
        <v>Jan</v>
      </c>
      <c r="X240" t="str">
        <f t="shared" si="39"/>
        <v>2018</v>
      </c>
    </row>
    <row r="241" spans="1:24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 s="7">
        <f t="shared" si="30"/>
        <v>97.71875</v>
      </c>
      <c r="H241" s="7">
        <f t="shared" si="31"/>
        <v>76.268292682926827</v>
      </c>
      <c r="I241">
        <v>41</v>
      </c>
      <c r="J241" t="s">
        <v>21</v>
      </c>
      <c r="K241" t="s">
        <v>22</v>
      </c>
      <c r="L241" s="8">
        <f t="shared" si="32"/>
        <v>42245.208333333328</v>
      </c>
      <c r="M241">
        <v>1440824400</v>
      </c>
      <c r="N241" s="8">
        <f t="shared" si="3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s="10" t="str">
        <f t="shared" si="34"/>
        <v>technology</v>
      </c>
      <c r="T241" t="str">
        <f t="shared" si="35"/>
        <v>wearables</v>
      </c>
      <c r="U241" t="str">
        <f t="shared" si="36"/>
        <v>Aug</v>
      </c>
      <c r="V241" t="str">
        <f t="shared" si="37"/>
        <v>2015</v>
      </c>
      <c r="W241" t="str">
        <f t="shared" si="38"/>
        <v>Sep</v>
      </c>
      <c r="X241" t="str">
        <f t="shared" si="39"/>
        <v>2015</v>
      </c>
    </row>
    <row r="242" spans="1:24" ht="18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 s="7">
        <f t="shared" si="30"/>
        <v>418.78911564625849</v>
      </c>
      <c r="H242" s="7">
        <f t="shared" si="31"/>
        <v>69.015695067264573</v>
      </c>
      <c r="I242">
        <v>1784</v>
      </c>
      <c r="J242" t="s">
        <v>21</v>
      </c>
      <c r="K242" t="s">
        <v>22</v>
      </c>
      <c r="L242" s="8">
        <f t="shared" si="32"/>
        <v>40396.208333333336</v>
      </c>
      <c r="M242">
        <v>1281070800</v>
      </c>
      <c r="N242" s="8">
        <f t="shared" si="3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s="10" t="str">
        <f t="shared" si="34"/>
        <v>theater</v>
      </c>
      <c r="T242" t="str">
        <f t="shared" si="35"/>
        <v>plays</v>
      </c>
      <c r="U242" t="str">
        <f t="shared" si="36"/>
        <v>Aug</v>
      </c>
      <c r="V242" t="str">
        <f t="shared" si="37"/>
        <v>2010</v>
      </c>
      <c r="W242" t="str">
        <f t="shared" si="38"/>
        <v>Aug</v>
      </c>
      <c r="X242" t="str">
        <f t="shared" si="39"/>
        <v>2010</v>
      </c>
    </row>
    <row r="243" spans="1:24" ht="18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 s="7">
        <f t="shared" si="30"/>
        <v>101.91632047477745</v>
      </c>
      <c r="H243" s="7">
        <f t="shared" si="31"/>
        <v>101.97684085510689</v>
      </c>
      <c r="I243">
        <v>1684</v>
      </c>
      <c r="J243" t="s">
        <v>26</v>
      </c>
      <c r="K243" t="s">
        <v>27</v>
      </c>
      <c r="L243" s="8">
        <f t="shared" si="32"/>
        <v>41742.208333333336</v>
      </c>
      <c r="M243">
        <v>1397365200</v>
      </c>
      <c r="N243" s="8">
        <f t="shared" si="3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s="10" t="str">
        <f t="shared" si="34"/>
        <v>publishing</v>
      </c>
      <c r="T243" t="str">
        <f t="shared" si="35"/>
        <v>nonfiction</v>
      </c>
      <c r="U243" t="str">
        <f t="shared" si="36"/>
        <v>Apr</v>
      </c>
      <c r="V243" t="str">
        <f t="shared" si="37"/>
        <v>2014</v>
      </c>
      <c r="W243" t="str">
        <f t="shared" si="38"/>
        <v>Apr</v>
      </c>
      <c r="X243" t="str">
        <f t="shared" si="39"/>
        <v>2014</v>
      </c>
    </row>
    <row r="244" spans="1:24" ht="18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 s="7">
        <f t="shared" si="30"/>
        <v>127.72619047619047</v>
      </c>
      <c r="H244" s="7">
        <f t="shared" si="31"/>
        <v>42.915999999999997</v>
      </c>
      <c r="I244">
        <v>250</v>
      </c>
      <c r="J244" t="s">
        <v>21</v>
      </c>
      <c r="K244" t="s">
        <v>22</v>
      </c>
      <c r="L244" s="8">
        <f t="shared" si="32"/>
        <v>42865.208333333328</v>
      </c>
      <c r="M244">
        <v>1494392400</v>
      </c>
      <c r="N244" s="8">
        <f t="shared" si="3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s="10" t="str">
        <f t="shared" si="34"/>
        <v>music</v>
      </c>
      <c r="T244" t="str">
        <f t="shared" si="35"/>
        <v>rock</v>
      </c>
      <c r="U244" t="str">
        <f t="shared" si="36"/>
        <v>May</v>
      </c>
      <c r="V244" t="str">
        <f t="shared" si="37"/>
        <v>2017</v>
      </c>
      <c r="W244" t="str">
        <f t="shared" si="38"/>
        <v>May</v>
      </c>
      <c r="X244" t="str">
        <f t="shared" si="39"/>
        <v>2017</v>
      </c>
    </row>
    <row r="245" spans="1:24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 s="7">
        <f t="shared" si="30"/>
        <v>445.21739130434781</v>
      </c>
      <c r="H245" s="7">
        <f t="shared" si="31"/>
        <v>43.025210084033617</v>
      </c>
      <c r="I245">
        <v>238</v>
      </c>
      <c r="J245" t="s">
        <v>21</v>
      </c>
      <c r="K245" t="s">
        <v>22</v>
      </c>
      <c r="L245" s="8">
        <f t="shared" si="32"/>
        <v>43163.25</v>
      </c>
      <c r="M245">
        <v>1520143200</v>
      </c>
      <c r="N245" s="8">
        <f t="shared" si="33"/>
        <v>43166.25</v>
      </c>
      <c r="O245">
        <v>1520402400</v>
      </c>
      <c r="P245" t="b">
        <v>0</v>
      </c>
      <c r="Q245" t="b">
        <v>0</v>
      </c>
      <c r="R245" t="s">
        <v>33</v>
      </c>
      <c r="S245" s="10" t="str">
        <f t="shared" si="34"/>
        <v>theater</v>
      </c>
      <c r="T245" t="str">
        <f t="shared" si="35"/>
        <v>plays</v>
      </c>
      <c r="U245" t="str">
        <f t="shared" si="36"/>
        <v>Mar</v>
      </c>
      <c r="V245" t="str">
        <f t="shared" si="37"/>
        <v>2018</v>
      </c>
      <c r="W245" t="str">
        <f t="shared" si="38"/>
        <v>Mar</v>
      </c>
      <c r="X245" t="str">
        <f t="shared" si="39"/>
        <v>2018</v>
      </c>
    </row>
    <row r="246" spans="1:24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 s="7">
        <f t="shared" si="30"/>
        <v>569.71428571428578</v>
      </c>
      <c r="H246" s="7">
        <f t="shared" si="31"/>
        <v>75.245283018867923</v>
      </c>
      <c r="I246">
        <v>53</v>
      </c>
      <c r="J246" t="s">
        <v>21</v>
      </c>
      <c r="K246" t="s">
        <v>22</v>
      </c>
      <c r="L246" s="8">
        <f t="shared" si="32"/>
        <v>41834.208333333336</v>
      </c>
      <c r="M246">
        <v>1405314000</v>
      </c>
      <c r="N246" s="8">
        <f t="shared" si="3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s="10" t="str">
        <f t="shared" si="34"/>
        <v>theater</v>
      </c>
      <c r="T246" t="str">
        <f t="shared" si="35"/>
        <v>plays</v>
      </c>
      <c r="U246" t="str">
        <f t="shared" si="36"/>
        <v>Jul</v>
      </c>
      <c r="V246" t="str">
        <f t="shared" si="37"/>
        <v>2014</v>
      </c>
      <c r="W246" t="str">
        <f t="shared" si="38"/>
        <v>Sep</v>
      </c>
      <c r="X246" t="str">
        <f t="shared" si="39"/>
        <v>2014</v>
      </c>
    </row>
    <row r="247" spans="1:24" ht="18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 s="7">
        <f t="shared" si="30"/>
        <v>509.34482758620686</v>
      </c>
      <c r="H247" s="7">
        <f t="shared" si="31"/>
        <v>69.023364485981304</v>
      </c>
      <c r="I247">
        <v>214</v>
      </c>
      <c r="J247" t="s">
        <v>21</v>
      </c>
      <c r="K247" t="s">
        <v>22</v>
      </c>
      <c r="L247" s="8">
        <f t="shared" si="32"/>
        <v>41736.208333333336</v>
      </c>
      <c r="M247">
        <v>1396846800</v>
      </c>
      <c r="N247" s="8">
        <f t="shared" si="3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s="10" t="str">
        <f t="shared" si="34"/>
        <v>theater</v>
      </c>
      <c r="T247" t="str">
        <f t="shared" si="35"/>
        <v>plays</v>
      </c>
      <c r="U247" t="str">
        <f t="shared" si="36"/>
        <v>Apr</v>
      </c>
      <c r="V247" t="str">
        <f t="shared" si="37"/>
        <v>2014</v>
      </c>
      <c r="W247" t="str">
        <f t="shared" si="38"/>
        <v>Apr</v>
      </c>
      <c r="X247" t="str">
        <f t="shared" si="39"/>
        <v>2014</v>
      </c>
    </row>
    <row r="248" spans="1:24" ht="18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 s="7">
        <f t="shared" si="30"/>
        <v>325.5333333333333</v>
      </c>
      <c r="H248" s="7">
        <f t="shared" si="31"/>
        <v>65.986486486486484</v>
      </c>
      <c r="I248">
        <v>222</v>
      </c>
      <c r="J248" t="s">
        <v>21</v>
      </c>
      <c r="K248" t="s">
        <v>22</v>
      </c>
      <c r="L248" s="8">
        <f t="shared" si="32"/>
        <v>41491.208333333336</v>
      </c>
      <c r="M248">
        <v>1375678800</v>
      </c>
      <c r="N248" s="8">
        <f t="shared" si="3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s="10" t="str">
        <f t="shared" si="34"/>
        <v>technology</v>
      </c>
      <c r="T248" t="str">
        <f t="shared" si="35"/>
        <v>web</v>
      </c>
      <c r="U248" t="str">
        <f t="shared" si="36"/>
        <v>Aug</v>
      </c>
      <c r="V248" t="str">
        <f t="shared" si="37"/>
        <v>2013</v>
      </c>
      <c r="W248" t="str">
        <f t="shared" si="38"/>
        <v>Aug</v>
      </c>
      <c r="X248" t="str">
        <f t="shared" si="39"/>
        <v>2013</v>
      </c>
    </row>
    <row r="249" spans="1:24" ht="18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 s="7">
        <f t="shared" si="30"/>
        <v>932.61616161616166</v>
      </c>
      <c r="H249" s="7">
        <f t="shared" si="31"/>
        <v>98.013800424628457</v>
      </c>
      <c r="I249">
        <v>1884</v>
      </c>
      <c r="J249" t="s">
        <v>21</v>
      </c>
      <c r="K249" t="s">
        <v>22</v>
      </c>
      <c r="L249" s="8">
        <f t="shared" si="32"/>
        <v>42726.25</v>
      </c>
      <c r="M249">
        <v>1482386400</v>
      </c>
      <c r="N249" s="8">
        <f t="shared" si="33"/>
        <v>42741.25</v>
      </c>
      <c r="O249">
        <v>1483682400</v>
      </c>
      <c r="P249" t="b">
        <v>0</v>
      </c>
      <c r="Q249" t="b">
        <v>1</v>
      </c>
      <c r="R249" t="s">
        <v>119</v>
      </c>
      <c r="S249" s="10" t="str">
        <f t="shared" si="34"/>
        <v>publishing</v>
      </c>
      <c r="T249" t="str">
        <f t="shared" si="35"/>
        <v>fiction</v>
      </c>
      <c r="U249" t="str">
        <f t="shared" si="36"/>
        <v>Dec</v>
      </c>
      <c r="V249" t="str">
        <f t="shared" si="37"/>
        <v>2016</v>
      </c>
      <c r="W249" t="str">
        <f t="shared" si="38"/>
        <v>Jan</v>
      </c>
      <c r="X249" t="str">
        <f t="shared" si="39"/>
        <v>2017</v>
      </c>
    </row>
    <row r="250" spans="1:24" ht="18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 s="7">
        <f t="shared" si="30"/>
        <v>211.33870967741933</v>
      </c>
      <c r="H250" s="7">
        <f t="shared" si="31"/>
        <v>60.105504587155963</v>
      </c>
      <c r="I250">
        <v>218</v>
      </c>
      <c r="J250" t="s">
        <v>26</v>
      </c>
      <c r="K250" t="s">
        <v>27</v>
      </c>
      <c r="L250" s="8">
        <f t="shared" si="32"/>
        <v>42004.25</v>
      </c>
      <c r="M250">
        <v>1420005600</v>
      </c>
      <c r="N250" s="8">
        <f t="shared" si="33"/>
        <v>42009.25</v>
      </c>
      <c r="O250">
        <v>1420437600</v>
      </c>
      <c r="P250" t="b">
        <v>0</v>
      </c>
      <c r="Q250" t="b">
        <v>0</v>
      </c>
      <c r="R250" t="s">
        <v>292</v>
      </c>
      <c r="S250" s="10" t="str">
        <f t="shared" si="34"/>
        <v>games</v>
      </c>
      <c r="T250" t="str">
        <f t="shared" si="35"/>
        <v>mobile games</v>
      </c>
      <c r="U250" t="str">
        <f t="shared" si="36"/>
        <v>Dec</v>
      </c>
      <c r="V250" t="str">
        <f t="shared" si="37"/>
        <v>2014</v>
      </c>
      <c r="W250" t="str">
        <f t="shared" si="38"/>
        <v>Jan</v>
      </c>
      <c r="X250" t="str">
        <f t="shared" si="39"/>
        <v>2015</v>
      </c>
    </row>
    <row r="251" spans="1:24" ht="18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 s="7">
        <f t="shared" si="30"/>
        <v>273.32520325203251</v>
      </c>
      <c r="H251" s="7">
        <f t="shared" si="31"/>
        <v>26.000773395204948</v>
      </c>
      <c r="I251">
        <v>6465</v>
      </c>
      <c r="J251" t="s">
        <v>21</v>
      </c>
      <c r="K251" t="s">
        <v>22</v>
      </c>
      <c r="L251" s="8">
        <f t="shared" si="32"/>
        <v>42006.25</v>
      </c>
      <c r="M251">
        <v>1420178400</v>
      </c>
      <c r="N251" s="8">
        <f t="shared" si="33"/>
        <v>42013.25</v>
      </c>
      <c r="O251">
        <v>1420783200</v>
      </c>
      <c r="P251" t="b">
        <v>0</v>
      </c>
      <c r="Q251" t="b">
        <v>0</v>
      </c>
      <c r="R251" t="s">
        <v>206</v>
      </c>
      <c r="S251" s="10" t="str">
        <f t="shared" si="34"/>
        <v>publishing</v>
      </c>
      <c r="T251" t="str">
        <f t="shared" si="35"/>
        <v>translations</v>
      </c>
      <c r="U251" t="str">
        <f t="shared" si="36"/>
        <v>Jan</v>
      </c>
      <c r="V251" t="str">
        <f t="shared" si="37"/>
        <v>2015</v>
      </c>
      <c r="W251" t="str">
        <f t="shared" si="38"/>
        <v>Jan</v>
      </c>
      <c r="X251" t="str">
        <f t="shared" si="39"/>
        <v>2015</v>
      </c>
    </row>
    <row r="252" spans="1:24" ht="18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 s="7">
        <f t="shared" si="30"/>
        <v>3</v>
      </c>
      <c r="H252" s="7">
        <f t="shared" si="31"/>
        <v>3</v>
      </c>
      <c r="I252">
        <v>1</v>
      </c>
      <c r="J252" t="s">
        <v>21</v>
      </c>
      <c r="K252" t="s">
        <v>22</v>
      </c>
      <c r="L252" s="8">
        <f t="shared" si="32"/>
        <v>40203.25</v>
      </c>
      <c r="M252">
        <v>1264399200</v>
      </c>
      <c r="N252" s="8">
        <f t="shared" si="33"/>
        <v>40238.25</v>
      </c>
      <c r="O252">
        <v>1267423200</v>
      </c>
      <c r="P252" t="b">
        <v>0</v>
      </c>
      <c r="Q252" t="b">
        <v>0</v>
      </c>
      <c r="R252" t="s">
        <v>23</v>
      </c>
      <c r="S252" s="10" t="str">
        <f t="shared" si="34"/>
        <v>music</v>
      </c>
      <c r="T252" t="str">
        <f t="shared" si="35"/>
        <v>rock</v>
      </c>
      <c r="U252" t="str">
        <f t="shared" si="36"/>
        <v>Jan</v>
      </c>
      <c r="V252" t="str">
        <f t="shared" si="37"/>
        <v>2010</v>
      </c>
      <c r="W252" t="str">
        <f t="shared" si="38"/>
        <v>Mar</v>
      </c>
      <c r="X252" t="str">
        <f t="shared" si="39"/>
        <v>2010</v>
      </c>
    </row>
    <row r="253" spans="1:24" ht="18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 s="7">
        <f t="shared" si="30"/>
        <v>54.084507042253513</v>
      </c>
      <c r="H253" s="7">
        <f t="shared" si="31"/>
        <v>38.019801980198018</v>
      </c>
      <c r="I253">
        <v>101</v>
      </c>
      <c r="J253" t="s">
        <v>21</v>
      </c>
      <c r="K253" t="s">
        <v>22</v>
      </c>
      <c r="L253" s="8">
        <f t="shared" si="32"/>
        <v>41252.25</v>
      </c>
      <c r="M253">
        <v>1355032800</v>
      </c>
      <c r="N253" s="8">
        <f t="shared" si="33"/>
        <v>41254.25</v>
      </c>
      <c r="O253">
        <v>1355205600</v>
      </c>
      <c r="P253" t="b">
        <v>0</v>
      </c>
      <c r="Q253" t="b">
        <v>0</v>
      </c>
      <c r="R253" t="s">
        <v>33</v>
      </c>
      <c r="S253" s="10" t="str">
        <f t="shared" si="34"/>
        <v>theater</v>
      </c>
      <c r="T253" t="str">
        <f t="shared" si="35"/>
        <v>plays</v>
      </c>
      <c r="U253" t="str">
        <f t="shared" si="36"/>
        <v>Dec</v>
      </c>
      <c r="V253" t="str">
        <f t="shared" si="37"/>
        <v>2012</v>
      </c>
      <c r="W253" t="str">
        <f t="shared" si="38"/>
        <v>Dec</v>
      </c>
      <c r="X253" t="str">
        <f t="shared" si="39"/>
        <v>2012</v>
      </c>
    </row>
    <row r="254" spans="1:24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 s="7">
        <f t="shared" si="30"/>
        <v>626.29999999999995</v>
      </c>
      <c r="H254" s="7">
        <f t="shared" si="31"/>
        <v>106.15254237288136</v>
      </c>
      <c r="I254">
        <v>59</v>
      </c>
      <c r="J254" t="s">
        <v>21</v>
      </c>
      <c r="K254" t="s">
        <v>22</v>
      </c>
      <c r="L254" s="8">
        <f t="shared" si="32"/>
        <v>41572.208333333336</v>
      </c>
      <c r="M254">
        <v>1382677200</v>
      </c>
      <c r="N254" s="8">
        <f t="shared" si="3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s="10" t="str">
        <f t="shared" si="34"/>
        <v>theater</v>
      </c>
      <c r="T254" t="str">
        <f t="shared" si="35"/>
        <v>plays</v>
      </c>
      <c r="U254" t="str">
        <f t="shared" si="36"/>
        <v>Oct</v>
      </c>
      <c r="V254" t="str">
        <f t="shared" si="37"/>
        <v>2013</v>
      </c>
      <c r="W254" t="str">
        <f t="shared" si="38"/>
        <v>Oct</v>
      </c>
      <c r="X254" t="str">
        <f t="shared" si="39"/>
        <v>2013</v>
      </c>
    </row>
    <row r="255" spans="1:24" ht="18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 s="7">
        <f t="shared" si="30"/>
        <v>89.021399176954731</v>
      </c>
      <c r="H255" s="7">
        <f t="shared" si="31"/>
        <v>81.019475655430711</v>
      </c>
      <c r="I255">
        <v>1335</v>
      </c>
      <c r="J255" t="s">
        <v>15</v>
      </c>
      <c r="K255" t="s">
        <v>16</v>
      </c>
      <c r="L255" s="8">
        <f t="shared" si="32"/>
        <v>40641.208333333336</v>
      </c>
      <c r="M255">
        <v>1302238800</v>
      </c>
      <c r="N255" s="8">
        <f t="shared" si="3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s="10" t="str">
        <f t="shared" si="34"/>
        <v>film &amp; video</v>
      </c>
      <c r="T255" t="str">
        <f t="shared" si="35"/>
        <v>drama</v>
      </c>
      <c r="U255" t="str">
        <f t="shared" si="36"/>
        <v>Apr</v>
      </c>
      <c r="V255" t="str">
        <f t="shared" si="37"/>
        <v>2011</v>
      </c>
      <c r="W255" t="str">
        <f t="shared" si="38"/>
        <v>Apr</v>
      </c>
      <c r="X255" t="str">
        <f t="shared" si="39"/>
        <v>2011</v>
      </c>
    </row>
    <row r="256" spans="1:24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 s="7">
        <f t="shared" si="30"/>
        <v>184.89130434782609</v>
      </c>
      <c r="H256" s="7">
        <f t="shared" si="31"/>
        <v>96.647727272727266</v>
      </c>
      <c r="I256">
        <v>88</v>
      </c>
      <c r="J256" t="s">
        <v>21</v>
      </c>
      <c r="K256" t="s">
        <v>22</v>
      </c>
      <c r="L256" s="8">
        <f t="shared" si="32"/>
        <v>42787.25</v>
      </c>
      <c r="M256">
        <v>1487656800</v>
      </c>
      <c r="N256" s="8">
        <f t="shared" si="33"/>
        <v>42789.25</v>
      </c>
      <c r="O256">
        <v>1487829600</v>
      </c>
      <c r="P256" t="b">
        <v>0</v>
      </c>
      <c r="Q256" t="b">
        <v>0</v>
      </c>
      <c r="R256" t="s">
        <v>68</v>
      </c>
      <c r="S256" s="10" t="str">
        <f t="shared" si="34"/>
        <v>publishing</v>
      </c>
      <c r="T256" t="str">
        <f t="shared" si="35"/>
        <v>nonfiction</v>
      </c>
      <c r="U256" t="str">
        <f t="shared" si="36"/>
        <v>Feb</v>
      </c>
      <c r="V256" t="str">
        <f t="shared" si="37"/>
        <v>2017</v>
      </c>
      <c r="W256" t="str">
        <f t="shared" si="38"/>
        <v>Feb</v>
      </c>
      <c r="X256" t="str">
        <f t="shared" si="39"/>
        <v>2017</v>
      </c>
    </row>
    <row r="257" spans="1:24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 s="7">
        <f t="shared" si="30"/>
        <v>120.16770186335404</v>
      </c>
      <c r="H257" s="7">
        <f t="shared" si="31"/>
        <v>57.003535651149086</v>
      </c>
      <c r="I257">
        <v>1697</v>
      </c>
      <c r="J257" t="s">
        <v>21</v>
      </c>
      <c r="K257" t="s">
        <v>22</v>
      </c>
      <c r="L257" s="8">
        <f t="shared" si="32"/>
        <v>40590.25</v>
      </c>
      <c r="M257">
        <v>1297836000</v>
      </c>
      <c r="N257" s="8">
        <f t="shared" si="33"/>
        <v>40595.25</v>
      </c>
      <c r="O257">
        <v>1298268000</v>
      </c>
      <c r="P257" t="b">
        <v>0</v>
      </c>
      <c r="Q257" t="b">
        <v>1</v>
      </c>
      <c r="R257" t="s">
        <v>23</v>
      </c>
      <c r="S257" s="10" t="str">
        <f t="shared" si="34"/>
        <v>music</v>
      </c>
      <c r="T257" t="str">
        <f t="shared" si="35"/>
        <v>rock</v>
      </c>
      <c r="U257" t="str">
        <f t="shared" si="36"/>
        <v>Feb</v>
      </c>
      <c r="V257" t="str">
        <f t="shared" si="37"/>
        <v>2011</v>
      </c>
      <c r="W257" t="str">
        <f t="shared" si="38"/>
        <v>Feb</v>
      </c>
      <c r="X257" t="str">
        <f t="shared" si="39"/>
        <v>2011</v>
      </c>
    </row>
    <row r="258" spans="1:24" ht="18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 s="7">
        <f t="shared" si="30"/>
        <v>23.390243902439025</v>
      </c>
      <c r="H258" s="7">
        <f t="shared" si="31"/>
        <v>63.93333333333333</v>
      </c>
      <c r="I258">
        <v>15</v>
      </c>
      <c r="J258" t="s">
        <v>40</v>
      </c>
      <c r="K258" t="s">
        <v>41</v>
      </c>
      <c r="L258" s="8">
        <f t="shared" si="32"/>
        <v>42393.25</v>
      </c>
      <c r="M258">
        <v>1453615200</v>
      </c>
      <c r="N258" s="8">
        <f t="shared" si="33"/>
        <v>42430.25</v>
      </c>
      <c r="O258">
        <v>1456812000</v>
      </c>
      <c r="P258" t="b">
        <v>0</v>
      </c>
      <c r="Q258" t="b">
        <v>0</v>
      </c>
      <c r="R258" t="s">
        <v>23</v>
      </c>
      <c r="S258" s="10" t="str">
        <f t="shared" si="34"/>
        <v>music</v>
      </c>
      <c r="T258" t="str">
        <f t="shared" si="35"/>
        <v>rock</v>
      </c>
      <c r="U258" t="str">
        <f t="shared" si="36"/>
        <v>Jan</v>
      </c>
      <c r="V258" t="str">
        <f t="shared" si="37"/>
        <v>2016</v>
      </c>
      <c r="W258" t="str">
        <f t="shared" si="38"/>
        <v>Mar</v>
      </c>
      <c r="X258" t="str">
        <f t="shared" si="39"/>
        <v>2016</v>
      </c>
    </row>
    <row r="259" spans="1:24" ht="18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 s="7">
        <f t="shared" ref="G259:G322" si="40">IFERROR(E259/D259,0)*100</f>
        <v>146</v>
      </c>
      <c r="H259" s="7">
        <f t="shared" ref="H259:H322" si="41">IFERROR(E259/I259,0)</f>
        <v>90.456521739130437</v>
      </c>
      <c r="I259">
        <v>92</v>
      </c>
      <c r="J259" t="s">
        <v>21</v>
      </c>
      <c r="K259" t="s">
        <v>22</v>
      </c>
      <c r="L259" s="8">
        <f t="shared" ref="L259:L322" si="42">(M259/86400)+DATE(1970,1,1)</f>
        <v>41338.25</v>
      </c>
      <c r="M259">
        <v>1362463200</v>
      </c>
      <c r="N259" s="8">
        <f t="shared" ref="N259:N322" si="43">(O259/86400)+DATE(1970,1,1)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s="10" t="str">
        <f t="shared" ref="S259:S322" si="44">LEFT(R259, SEARCH("/",R259,1)-1)</f>
        <v>theater</v>
      </c>
      <c r="T259" t="str">
        <f t="shared" ref="T259:T322" si="45">RIGHT(R259,LEN(R259)-SEARCH("/",R259,1))</f>
        <v>plays</v>
      </c>
      <c r="U259" t="str">
        <f t="shared" ref="U259:U322" si="46">TEXT(L:L,"mmm")</f>
        <v>Mar</v>
      </c>
      <c r="V259" t="str">
        <f t="shared" ref="V259:V322" si="47">TEXT(L:L,"yyy")</f>
        <v>2013</v>
      </c>
      <c r="W259" t="str">
        <f t="shared" ref="W259:W322" si="48">TEXT(N:N,"mmm")</f>
        <v>Mar</v>
      </c>
      <c r="X259" t="str">
        <f t="shared" ref="X259:X322" si="49">TEXT(N:N,"yyy")</f>
        <v>2013</v>
      </c>
    </row>
    <row r="260" spans="1:24" ht="18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 s="7">
        <f t="shared" si="40"/>
        <v>268.48</v>
      </c>
      <c r="H260" s="7">
        <f t="shared" si="41"/>
        <v>72.172043010752688</v>
      </c>
      <c r="I260">
        <v>186</v>
      </c>
      <c r="J260" t="s">
        <v>21</v>
      </c>
      <c r="K260" t="s">
        <v>22</v>
      </c>
      <c r="L260" s="8">
        <f t="shared" si="42"/>
        <v>42712.25</v>
      </c>
      <c r="M260">
        <v>1481176800</v>
      </c>
      <c r="N260" s="8">
        <f t="shared" si="43"/>
        <v>42732.25</v>
      </c>
      <c r="O260">
        <v>1482904800</v>
      </c>
      <c r="P260" t="b">
        <v>0</v>
      </c>
      <c r="Q260" t="b">
        <v>1</v>
      </c>
      <c r="R260" t="s">
        <v>33</v>
      </c>
      <c r="S260" s="10" t="str">
        <f t="shared" si="44"/>
        <v>theater</v>
      </c>
      <c r="T260" t="str">
        <f t="shared" si="45"/>
        <v>plays</v>
      </c>
      <c r="U260" t="str">
        <f t="shared" si="46"/>
        <v>Dec</v>
      </c>
      <c r="V260" t="str">
        <f t="shared" si="47"/>
        <v>2016</v>
      </c>
      <c r="W260" t="str">
        <f t="shared" si="48"/>
        <v>Dec</v>
      </c>
      <c r="X260" t="str">
        <f t="shared" si="49"/>
        <v>2016</v>
      </c>
    </row>
    <row r="261" spans="1:24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 s="7">
        <f t="shared" si="40"/>
        <v>597.5</v>
      </c>
      <c r="H261" s="7">
        <f t="shared" si="41"/>
        <v>77.934782608695656</v>
      </c>
      <c r="I261">
        <v>138</v>
      </c>
      <c r="J261" t="s">
        <v>21</v>
      </c>
      <c r="K261" t="s">
        <v>22</v>
      </c>
      <c r="L261" s="8">
        <f t="shared" si="42"/>
        <v>41251.25</v>
      </c>
      <c r="M261">
        <v>1354946400</v>
      </c>
      <c r="N261" s="8">
        <f t="shared" si="43"/>
        <v>41270.25</v>
      </c>
      <c r="O261">
        <v>1356588000</v>
      </c>
      <c r="P261" t="b">
        <v>1</v>
      </c>
      <c r="Q261" t="b">
        <v>0</v>
      </c>
      <c r="R261" t="s">
        <v>122</v>
      </c>
      <c r="S261" s="10" t="str">
        <f t="shared" si="44"/>
        <v>photography</v>
      </c>
      <c r="T261" t="str">
        <f t="shared" si="45"/>
        <v>photography books</v>
      </c>
      <c r="U261" t="str">
        <f t="shared" si="46"/>
        <v>Dec</v>
      </c>
      <c r="V261" t="str">
        <f t="shared" si="47"/>
        <v>2012</v>
      </c>
      <c r="W261" t="str">
        <f t="shared" si="48"/>
        <v>Dec</v>
      </c>
      <c r="X261" t="str">
        <f t="shared" si="49"/>
        <v>2012</v>
      </c>
    </row>
    <row r="262" spans="1:24" ht="18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 s="7">
        <f t="shared" si="40"/>
        <v>157.69841269841268</v>
      </c>
      <c r="H262" s="7">
        <f t="shared" si="41"/>
        <v>38.065134099616856</v>
      </c>
      <c r="I262">
        <v>261</v>
      </c>
      <c r="J262" t="s">
        <v>21</v>
      </c>
      <c r="K262" t="s">
        <v>22</v>
      </c>
      <c r="L262" s="8">
        <f t="shared" si="42"/>
        <v>41180.208333333336</v>
      </c>
      <c r="M262">
        <v>1348808400</v>
      </c>
      <c r="N262" s="8">
        <f t="shared" si="43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s="10" t="str">
        <f t="shared" si="44"/>
        <v>music</v>
      </c>
      <c r="T262" t="str">
        <f t="shared" si="45"/>
        <v>rock</v>
      </c>
      <c r="U262" t="str">
        <f t="shared" si="46"/>
        <v>Sep</v>
      </c>
      <c r="V262" t="str">
        <f t="shared" si="47"/>
        <v>2012</v>
      </c>
      <c r="W262" t="str">
        <f t="shared" si="48"/>
        <v>Oct</v>
      </c>
      <c r="X262" t="str">
        <f t="shared" si="49"/>
        <v>2012</v>
      </c>
    </row>
    <row r="263" spans="1:24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 s="7">
        <f t="shared" si="40"/>
        <v>31.201660735468568</v>
      </c>
      <c r="H263" s="7">
        <f t="shared" si="41"/>
        <v>57.936123348017624</v>
      </c>
      <c r="I263">
        <v>454</v>
      </c>
      <c r="J263" t="s">
        <v>21</v>
      </c>
      <c r="K263" t="s">
        <v>22</v>
      </c>
      <c r="L263" s="8">
        <f t="shared" si="42"/>
        <v>40415.208333333336</v>
      </c>
      <c r="M263">
        <v>1282712400</v>
      </c>
      <c r="N263" s="8">
        <f t="shared" si="43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s="10" t="str">
        <f t="shared" si="44"/>
        <v>music</v>
      </c>
      <c r="T263" t="str">
        <f t="shared" si="45"/>
        <v>rock</v>
      </c>
      <c r="U263" t="str">
        <f t="shared" si="46"/>
        <v>Aug</v>
      </c>
      <c r="V263" t="str">
        <f t="shared" si="47"/>
        <v>2010</v>
      </c>
      <c r="W263" t="str">
        <f t="shared" si="48"/>
        <v>Aug</v>
      </c>
      <c r="X263" t="str">
        <f t="shared" si="49"/>
        <v>2010</v>
      </c>
    </row>
    <row r="264" spans="1:24" ht="18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 s="7">
        <f t="shared" si="40"/>
        <v>313.41176470588238</v>
      </c>
      <c r="H264" s="7">
        <f t="shared" si="41"/>
        <v>49.794392523364486</v>
      </c>
      <c r="I264">
        <v>107</v>
      </c>
      <c r="J264" t="s">
        <v>21</v>
      </c>
      <c r="K264" t="s">
        <v>22</v>
      </c>
      <c r="L264" s="8">
        <f t="shared" si="42"/>
        <v>40638.208333333336</v>
      </c>
      <c r="M264">
        <v>1301979600</v>
      </c>
      <c r="N264" s="8">
        <f t="shared" si="43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s="10" t="str">
        <f t="shared" si="44"/>
        <v>music</v>
      </c>
      <c r="T264" t="str">
        <f t="shared" si="45"/>
        <v>indie rock</v>
      </c>
      <c r="U264" t="str">
        <f t="shared" si="46"/>
        <v>Apr</v>
      </c>
      <c r="V264" t="str">
        <f t="shared" si="47"/>
        <v>2011</v>
      </c>
      <c r="W264" t="str">
        <f t="shared" si="48"/>
        <v>May</v>
      </c>
      <c r="X264" t="str">
        <f t="shared" si="49"/>
        <v>2011</v>
      </c>
    </row>
    <row r="265" spans="1:24" ht="18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 s="7">
        <f t="shared" si="40"/>
        <v>370.89655172413791</v>
      </c>
      <c r="H265" s="7">
        <f t="shared" si="41"/>
        <v>54.050251256281406</v>
      </c>
      <c r="I265">
        <v>199</v>
      </c>
      <c r="J265" t="s">
        <v>21</v>
      </c>
      <c r="K265" t="s">
        <v>22</v>
      </c>
      <c r="L265" s="8">
        <f t="shared" si="42"/>
        <v>40187.25</v>
      </c>
      <c r="M265">
        <v>1263016800</v>
      </c>
      <c r="N265" s="8">
        <f t="shared" si="43"/>
        <v>40187.25</v>
      </c>
      <c r="O265">
        <v>1263016800</v>
      </c>
      <c r="P265" t="b">
        <v>0</v>
      </c>
      <c r="Q265" t="b">
        <v>0</v>
      </c>
      <c r="R265" t="s">
        <v>122</v>
      </c>
      <c r="S265" s="10" t="str">
        <f t="shared" si="44"/>
        <v>photography</v>
      </c>
      <c r="T265" t="str">
        <f t="shared" si="45"/>
        <v>photography books</v>
      </c>
      <c r="U265" t="str">
        <f t="shared" si="46"/>
        <v>Jan</v>
      </c>
      <c r="V265" t="str">
        <f t="shared" si="47"/>
        <v>2010</v>
      </c>
      <c r="W265" t="str">
        <f t="shared" si="48"/>
        <v>Jan</v>
      </c>
      <c r="X265" t="str">
        <f t="shared" si="49"/>
        <v>2010</v>
      </c>
    </row>
    <row r="266" spans="1:24" ht="18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 s="7">
        <f t="shared" si="40"/>
        <v>362.66447368421052</v>
      </c>
      <c r="H266" s="7">
        <f t="shared" si="41"/>
        <v>30.002721335268504</v>
      </c>
      <c r="I266">
        <v>5512</v>
      </c>
      <c r="J266" t="s">
        <v>21</v>
      </c>
      <c r="K266" t="s">
        <v>22</v>
      </c>
      <c r="L266" s="8">
        <f t="shared" si="42"/>
        <v>41317.25</v>
      </c>
      <c r="M266">
        <v>1360648800</v>
      </c>
      <c r="N266" s="8">
        <f t="shared" si="43"/>
        <v>41333.25</v>
      </c>
      <c r="O266">
        <v>1362031200</v>
      </c>
      <c r="P266" t="b">
        <v>0</v>
      </c>
      <c r="Q266" t="b">
        <v>0</v>
      </c>
      <c r="R266" t="s">
        <v>33</v>
      </c>
      <c r="S266" s="10" t="str">
        <f t="shared" si="44"/>
        <v>theater</v>
      </c>
      <c r="T266" t="str">
        <f t="shared" si="45"/>
        <v>plays</v>
      </c>
      <c r="U266" t="str">
        <f t="shared" si="46"/>
        <v>Feb</v>
      </c>
      <c r="V266" t="str">
        <f t="shared" si="47"/>
        <v>2013</v>
      </c>
      <c r="W266" t="str">
        <f t="shared" si="48"/>
        <v>Feb</v>
      </c>
      <c r="X266" t="str">
        <f t="shared" si="49"/>
        <v>2013</v>
      </c>
    </row>
    <row r="267" spans="1:24" ht="18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 s="7">
        <f t="shared" si="40"/>
        <v>123.08163265306122</v>
      </c>
      <c r="H267" s="7">
        <f t="shared" si="41"/>
        <v>70.127906976744185</v>
      </c>
      <c r="I267">
        <v>86</v>
      </c>
      <c r="J267" t="s">
        <v>21</v>
      </c>
      <c r="K267" t="s">
        <v>22</v>
      </c>
      <c r="L267" s="8">
        <f t="shared" si="42"/>
        <v>42372.25</v>
      </c>
      <c r="M267">
        <v>1451800800</v>
      </c>
      <c r="N267" s="8">
        <f t="shared" si="43"/>
        <v>42416.25</v>
      </c>
      <c r="O267">
        <v>1455602400</v>
      </c>
      <c r="P267" t="b">
        <v>0</v>
      </c>
      <c r="Q267" t="b">
        <v>0</v>
      </c>
      <c r="R267" t="s">
        <v>33</v>
      </c>
      <c r="S267" s="10" t="str">
        <f t="shared" si="44"/>
        <v>theater</v>
      </c>
      <c r="T267" t="str">
        <f t="shared" si="45"/>
        <v>plays</v>
      </c>
      <c r="U267" t="str">
        <f t="shared" si="46"/>
        <v>Jan</v>
      </c>
      <c r="V267" t="str">
        <f t="shared" si="47"/>
        <v>2016</v>
      </c>
      <c r="W267" t="str">
        <f t="shared" si="48"/>
        <v>Feb</v>
      </c>
      <c r="X267" t="str">
        <f t="shared" si="49"/>
        <v>2016</v>
      </c>
    </row>
    <row r="268" spans="1:24" ht="18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 s="7">
        <f t="shared" si="40"/>
        <v>76.766756032171585</v>
      </c>
      <c r="H268" s="7">
        <f t="shared" si="41"/>
        <v>26.996228786926462</v>
      </c>
      <c r="I268">
        <v>3182</v>
      </c>
      <c r="J268" t="s">
        <v>107</v>
      </c>
      <c r="K268" t="s">
        <v>108</v>
      </c>
      <c r="L268" s="8">
        <f t="shared" si="42"/>
        <v>41950.25</v>
      </c>
      <c r="M268">
        <v>1415340000</v>
      </c>
      <c r="N268" s="8">
        <f t="shared" si="43"/>
        <v>41983.25</v>
      </c>
      <c r="O268">
        <v>1418191200</v>
      </c>
      <c r="P268" t="b">
        <v>0</v>
      </c>
      <c r="Q268" t="b">
        <v>1</v>
      </c>
      <c r="R268" t="s">
        <v>159</v>
      </c>
      <c r="S268" s="10" t="str">
        <f t="shared" si="44"/>
        <v>music</v>
      </c>
      <c r="T268" t="str">
        <f t="shared" si="45"/>
        <v>jazz</v>
      </c>
      <c r="U268" t="str">
        <f t="shared" si="46"/>
        <v>Nov</v>
      </c>
      <c r="V268" t="str">
        <f t="shared" si="47"/>
        <v>2014</v>
      </c>
      <c r="W268" t="str">
        <f t="shared" si="48"/>
        <v>Dec</v>
      </c>
      <c r="X268" t="str">
        <f t="shared" si="49"/>
        <v>2014</v>
      </c>
    </row>
    <row r="269" spans="1:24" ht="18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 s="7">
        <f t="shared" si="40"/>
        <v>233.62012987012989</v>
      </c>
      <c r="H269" s="7">
        <f t="shared" si="41"/>
        <v>51.990606936416185</v>
      </c>
      <c r="I269">
        <v>2768</v>
      </c>
      <c r="J269" t="s">
        <v>26</v>
      </c>
      <c r="K269" t="s">
        <v>27</v>
      </c>
      <c r="L269" s="8">
        <f t="shared" si="42"/>
        <v>41206.208333333336</v>
      </c>
      <c r="M269">
        <v>1351054800</v>
      </c>
      <c r="N269" s="8">
        <f t="shared" si="43"/>
        <v>41222.25</v>
      </c>
      <c r="O269">
        <v>1352440800</v>
      </c>
      <c r="P269" t="b">
        <v>0</v>
      </c>
      <c r="Q269" t="b">
        <v>0</v>
      </c>
      <c r="R269" t="s">
        <v>33</v>
      </c>
      <c r="S269" s="10" t="str">
        <f t="shared" si="44"/>
        <v>theater</v>
      </c>
      <c r="T269" t="str">
        <f t="shared" si="45"/>
        <v>plays</v>
      </c>
      <c r="U269" t="str">
        <f t="shared" si="46"/>
        <v>Oct</v>
      </c>
      <c r="V269" t="str">
        <f t="shared" si="47"/>
        <v>2012</v>
      </c>
      <c r="W269" t="str">
        <f t="shared" si="48"/>
        <v>Nov</v>
      </c>
      <c r="X269" t="str">
        <f t="shared" si="49"/>
        <v>2012</v>
      </c>
    </row>
    <row r="270" spans="1:24" ht="18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 s="7">
        <f t="shared" si="40"/>
        <v>180.53333333333333</v>
      </c>
      <c r="H270" s="7">
        <f t="shared" si="41"/>
        <v>56.416666666666664</v>
      </c>
      <c r="I270">
        <v>48</v>
      </c>
      <c r="J270" t="s">
        <v>21</v>
      </c>
      <c r="K270" t="s">
        <v>22</v>
      </c>
      <c r="L270" s="8">
        <f t="shared" si="42"/>
        <v>41186.208333333336</v>
      </c>
      <c r="M270">
        <v>1349326800</v>
      </c>
      <c r="N270" s="8">
        <f t="shared" si="43"/>
        <v>41232.25</v>
      </c>
      <c r="O270">
        <v>1353304800</v>
      </c>
      <c r="P270" t="b">
        <v>0</v>
      </c>
      <c r="Q270" t="b">
        <v>0</v>
      </c>
      <c r="R270" t="s">
        <v>42</v>
      </c>
      <c r="S270" s="10" t="str">
        <f t="shared" si="44"/>
        <v>film &amp; video</v>
      </c>
      <c r="T270" t="str">
        <f t="shared" si="45"/>
        <v>documentary</v>
      </c>
      <c r="U270" t="str">
        <f t="shared" si="46"/>
        <v>Oct</v>
      </c>
      <c r="V270" t="str">
        <f t="shared" si="47"/>
        <v>2012</v>
      </c>
      <c r="W270" t="str">
        <f t="shared" si="48"/>
        <v>Nov</v>
      </c>
      <c r="X270" t="str">
        <f t="shared" si="49"/>
        <v>2012</v>
      </c>
    </row>
    <row r="271" spans="1:24" ht="18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 s="7">
        <f t="shared" si="40"/>
        <v>252.62857142857143</v>
      </c>
      <c r="H271" s="7">
        <f t="shared" si="41"/>
        <v>101.63218390804597</v>
      </c>
      <c r="I271">
        <v>87</v>
      </c>
      <c r="J271" t="s">
        <v>21</v>
      </c>
      <c r="K271" t="s">
        <v>22</v>
      </c>
      <c r="L271" s="8">
        <f t="shared" si="42"/>
        <v>43496.25</v>
      </c>
      <c r="M271">
        <v>1548914400</v>
      </c>
      <c r="N271" s="8">
        <f t="shared" si="43"/>
        <v>43517.25</v>
      </c>
      <c r="O271">
        <v>1550728800</v>
      </c>
      <c r="P271" t="b">
        <v>0</v>
      </c>
      <c r="Q271" t="b">
        <v>0</v>
      </c>
      <c r="R271" t="s">
        <v>269</v>
      </c>
      <c r="S271" s="10" t="str">
        <f t="shared" si="44"/>
        <v>film &amp; video</v>
      </c>
      <c r="T271" t="str">
        <f t="shared" si="45"/>
        <v>television</v>
      </c>
      <c r="U271" t="str">
        <f t="shared" si="46"/>
        <v>Jan</v>
      </c>
      <c r="V271" t="str">
        <f t="shared" si="47"/>
        <v>2019</v>
      </c>
      <c r="W271" t="str">
        <f t="shared" si="48"/>
        <v>Feb</v>
      </c>
      <c r="X271" t="str">
        <f t="shared" si="49"/>
        <v>2019</v>
      </c>
    </row>
    <row r="272" spans="1:24" ht="18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 s="7">
        <f t="shared" si="40"/>
        <v>27.176538240368025</v>
      </c>
      <c r="H272" s="7">
        <f t="shared" si="41"/>
        <v>25.005291005291006</v>
      </c>
      <c r="I272">
        <v>1890</v>
      </c>
      <c r="J272" t="s">
        <v>21</v>
      </c>
      <c r="K272" t="s">
        <v>22</v>
      </c>
      <c r="L272" s="8">
        <f t="shared" si="42"/>
        <v>40514.25</v>
      </c>
      <c r="M272">
        <v>1291269600</v>
      </c>
      <c r="N272" s="8">
        <f t="shared" si="43"/>
        <v>40516.25</v>
      </c>
      <c r="O272">
        <v>1291442400</v>
      </c>
      <c r="P272" t="b">
        <v>0</v>
      </c>
      <c r="Q272" t="b">
        <v>0</v>
      </c>
      <c r="R272" t="s">
        <v>89</v>
      </c>
      <c r="S272" s="10" t="str">
        <f t="shared" si="44"/>
        <v>games</v>
      </c>
      <c r="T272" t="str">
        <f t="shared" si="45"/>
        <v>video games</v>
      </c>
      <c r="U272" t="str">
        <f t="shared" si="46"/>
        <v>Dec</v>
      </c>
      <c r="V272" t="str">
        <f t="shared" si="47"/>
        <v>2010</v>
      </c>
      <c r="W272" t="str">
        <f t="shared" si="48"/>
        <v>Dec</v>
      </c>
      <c r="X272" t="str">
        <f t="shared" si="49"/>
        <v>2010</v>
      </c>
    </row>
    <row r="273" spans="1:24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 s="7">
        <f t="shared" si="40"/>
        <v>1.2706571242680547</v>
      </c>
      <c r="H273" s="7">
        <f t="shared" si="41"/>
        <v>32.016393442622949</v>
      </c>
      <c r="I273">
        <v>61</v>
      </c>
      <c r="J273" t="s">
        <v>21</v>
      </c>
      <c r="K273" t="s">
        <v>22</v>
      </c>
      <c r="L273" s="8">
        <f t="shared" si="42"/>
        <v>42345.25</v>
      </c>
      <c r="M273">
        <v>1449468000</v>
      </c>
      <c r="N273" s="8">
        <f t="shared" si="43"/>
        <v>42376.25</v>
      </c>
      <c r="O273">
        <v>1452146400</v>
      </c>
      <c r="P273" t="b">
        <v>0</v>
      </c>
      <c r="Q273" t="b">
        <v>0</v>
      </c>
      <c r="R273" t="s">
        <v>122</v>
      </c>
      <c r="S273" s="10" t="str">
        <f t="shared" si="44"/>
        <v>photography</v>
      </c>
      <c r="T273" t="str">
        <f t="shared" si="45"/>
        <v>photography books</v>
      </c>
      <c r="U273" t="str">
        <f t="shared" si="46"/>
        <v>Dec</v>
      </c>
      <c r="V273" t="str">
        <f t="shared" si="47"/>
        <v>2015</v>
      </c>
      <c r="W273" t="str">
        <f t="shared" si="48"/>
        <v>Jan</v>
      </c>
      <c r="X273" t="str">
        <f t="shared" si="49"/>
        <v>2016</v>
      </c>
    </row>
    <row r="274" spans="1:24" ht="18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 s="7">
        <f t="shared" si="40"/>
        <v>304.0097847358121</v>
      </c>
      <c r="H274" s="7">
        <f t="shared" si="41"/>
        <v>82.021647307286173</v>
      </c>
      <c r="I274">
        <v>1894</v>
      </c>
      <c r="J274" t="s">
        <v>21</v>
      </c>
      <c r="K274" t="s">
        <v>22</v>
      </c>
      <c r="L274" s="8">
        <f t="shared" si="42"/>
        <v>43656.208333333328</v>
      </c>
      <c r="M274">
        <v>1562734800</v>
      </c>
      <c r="N274" s="8">
        <f t="shared" si="43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s="10" t="str">
        <f t="shared" si="44"/>
        <v>theater</v>
      </c>
      <c r="T274" t="str">
        <f t="shared" si="45"/>
        <v>plays</v>
      </c>
      <c r="U274" t="str">
        <f t="shared" si="46"/>
        <v>Jul</v>
      </c>
      <c r="V274" t="str">
        <f t="shared" si="47"/>
        <v>2019</v>
      </c>
      <c r="W274" t="str">
        <f t="shared" si="48"/>
        <v>Aug</v>
      </c>
      <c r="X274" t="str">
        <f t="shared" si="49"/>
        <v>2019</v>
      </c>
    </row>
    <row r="275" spans="1:24" ht="18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 s="7">
        <f t="shared" si="40"/>
        <v>137.23076923076923</v>
      </c>
      <c r="H275" s="7">
        <f t="shared" si="41"/>
        <v>37.957446808510639</v>
      </c>
      <c r="I275">
        <v>282</v>
      </c>
      <c r="J275" t="s">
        <v>15</v>
      </c>
      <c r="K275" t="s">
        <v>16</v>
      </c>
      <c r="L275" s="8">
        <f t="shared" si="42"/>
        <v>42995.208333333328</v>
      </c>
      <c r="M275">
        <v>1505624400</v>
      </c>
      <c r="N275" s="8">
        <f t="shared" si="43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s="10" t="str">
        <f t="shared" si="44"/>
        <v>theater</v>
      </c>
      <c r="T275" t="str">
        <f t="shared" si="45"/>
        <v>plays</v>
      </c>
      <c r="U275" t="str">
        <f t="shared" si="46"/>
        <v>Sep</v>
      </c>
      <c r="V275" t="str">
        <f t="shared" si="47"/>
        <v>2017</v>
      </c>
      <c r="W275" t="str">
        <f t="shared" si="48"/>
        <v>Sep</v>
      </c>
      <c r="X275" t="str">
        <f t="shared" si="49"/>
        <v>2017</v>
      </c>
    </row>
    <row r="276" spans="1:24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 s="7">
        <f t="shared" si="40"/>
        <v>32.208333333333336</v>
      </c>
      <c r="H276" s="7">
        <f t="shared" si="41"/>
        <v>51.533333333333331</v>
      </c>
      <c r="I276">
        <v>15</v>
      </c>
      <c r="J276" t="s">
        <v>21</v>
      </c>
      <c r="K276" t="s">
        <v>22</v>
      </c>
      <c r="L276" s="8">
        <f t="shared" si="42"/>
        <v>43045.25</v>
      </c>
      <c r="M276">
        <v>1509948000</v>
      </c>
      <c r="N276" s="8">
        <f t="shared" si="43"/>
        <v>43050.25</v>
      </c>
      <c r="O276">
        <v>1510380000</v>
      </c>
      <c r="P276" t="b">
        <v>0</v>
      </c>
      <c r="Q276" t="b">
        <v>0</v>
      </c>
      <c r="R276" t="s">
        <v>33</v>
      </c>
      <c r="S276" s="10" t="str">
        <f t="shared" si="44"/>
        <v>theater</v>
      </c>
      <c r="T276" t="str">
        <f t="shared" si="45"/>
        <v>plays</v>
      </c>
      <c r="U276" t="str">
        <f t="shared" si="46"/>
        <v>Nov</v>
      </c>
      <c r="V276" t="str">
        <f t="shared" si="47"/>
        <v>2017</v>
      </c>
      <c r="W276" t="str">
        <f t="shared" si="48"/>
        <v>Nov</v>
      </c>
      <c r="X276" t="str">
        <f t="shared" si="49"/>
        <v>2017</v>
      </c>
    </row>
    <row r="277" spans="1:24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 s="7">
        <f t="shared" si="40"/>
        <v>241.51282051282053</v>
      </c>
      <c r="H277" s="7">
        <f t="shared" si="41"/>
        <v>81.198275862068968</v>
      </c>
      <c r="I277">
        <v>116</v>
      </c>
      <c r="J277" t="s">
        <v>21</v>
      </c>
      <c r="K277" t="s">
        <v>22</v>
      </c>
      <c r="L277" s="8">
        <f t="shared" si="42"/>
        <v>43561.208333333328</v>
      </c>
      <c r="M277">
        <v>1554526800</v>
      </c>
      <c r="N277" s="8">
        <f t="shared" si="43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s="10" t="str">
        <f t="shared" si="44"/>
        <v>publishing</v>
      </c>
      <c r="T277" t="str">
        <f t="shared" si="45"/>
        <v>translations</v>
      </c>
      <c r="U277" t="str">
        <f t="shared" si="46"/>
        <v>Apr</v>
      </c>
      <c r="V277" t="str">
        <f t="shared" si="47"/>
        <v>2019</v>
      </c>
      <c r="W277" t="str">
        <f t="shared" si="48"/>
        <v>Apr</v>
      </c>
      <c r="X277" t="str">
        <f t="shared" si="49"/>
        <v>2019</v>
      </c>
    </row>
    <row r="278" spans="1:24" ht="18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 s="7">
        <f t="shared" si="40"/>
        <v>96.8</v>
      </c>
      <c r="H278" s="7">
        <f t="shared" si="41"/>
        <v>40.030075187969928</v>
      </c>
      <c r="I278">
        <v>133</v>
      </c>
      <c r="J278" t="s">
        <v>21</v>
      </c>
      <c r="K278" t="s">
        <v>22</v>
      </c>
      <c r="L278" s="8">
        <f t="shared" si="42"/>
        <v>41018.208333333336</v>
      </c>
      <c r="M278">
        <v>1334811600</v>
      </c>
      <c r="N278" s="8">
        <f t="shared" si="43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s="10" t="str">
        <f t="shared" si="44"/>
        <v>games</v>
      </c>
      <c r="T278" t="str">
        <f t="shared" si="45"/>
        <v>video games</v>
      </c>
      <c r="U278" t="str">
        <f t="shared" si="46"/>
        <v>Apr</v>
      </c>
      <c r="V278" t="str">
        <f t="shared" si="47"/>
        <v>2012</v>
      </c>
      <c r="W278" t="str">
        <f t="shared" si="48"/>
        <v>Apr</v>
      </c>
      <c r="X278" t="str">
        <f t="shared" si="49"/>
        <v>2012</v>
      </c>
    </row>
    <row r="279" spans="1:24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 s="7">
        <f t="shared" si="40"/>
        <v>1066.4285714285716</v>
      </c>
      <c r="H279" s="7">
        <f t="shared" si="41"/>
        <v>89.939759036144579</v>
      </c>
      <c r="I279">
        <v>83</v>
      </c>
      <c r="J279" t="s">
        <v>21</v>
      </c>
      <c r="K279" t="s">
        <v>22</v>
      </c>
      <c r="L279" s="8">
        <f t="shared" si="42"/>
        <v>40378.208333333336</v>
      </c>
      <c r="M279">
        <v>1279515600</v>
      </c>
      <c r="N279" s="8">
        <f t="shared" si="43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s="10" t="str">
        <f t="shared" si="44"/>
        <v>theater</v>
      </c>
      <c r="T279" t="str">
        <f t="shared" si="45"/>
        <v>plays</v>
      </c>
      <c r="U279" t="str">
        <f t="shared" si="46"/>
        <v>Jul</v>
      </c>
      <c r="V279" t="str">
        <f t="shared" si="47"/>
        <v>2010</v>
      </c>
      <c r="W279" t="str">
        <f t="shared" si="48"/>
        <v>Jul</v>
      </c>
      <c r="X279" t="str">
        <f t="shared" si="49"/>
        <v>2010</v>
      </c>
    </row>
    <row r="280" spans="1:24" ht="18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 s="7">
        <f t="shared" si="40"/>
        <v>325.88888888888891</v>
      </c>
      <c r="H280" s="7">
        <f t="shared" si="41"/>
        <v>96.692307692307693</v>
      </c>
      <c r="I280">
        <v>91</v>
      </c>
      <c r="J280" t="s">
        <v>21</v>
      </c>
      <c r="K280" t="s">
        <v>22</v>
      </c>
      <c r="L280" s="8">
        <f t="shared" si="42"/>
        <v>41239.25</v>
      </c>
      <c r="M280">
        <v>1353909600</v>
      </c>
      <c r="N280" s="8">
        <f t="shared" si="43"/>
        <v>41264.25</v>
      </c>
      <c r="O280">
        <v>1356069600</v>
      </c>
      <c r="P280" t="b">
        <v>0</v>
      </c>
      <c r="Q280" t="b">
        <v>0</v>
      </c>
      <c r="R280" t="s">
        <v>28</v>
      </c>
      <c r="S280" s="10" t="str">
        <f t="shared" si="44"/>
        <v>technology</v>
      </c>
      <c r="T280" t="str">
        <f t="shared" si="45"/>
        <v>web</v>
      </c>
      <c r="U280" t="str">
        <f t="shared" si="46"/>
        <v>Nov</v>
      </c>
      <c r="V280" t="str">
        <f t="shared" si="47"/>
        <v>2012</v>
      </c>
      <c r="W280" t="str">
        <f t="shared" si="48"/>
        <v>Dec</v>
      </c>
      <c r="X280" t="str">
        <f t="shared" si="49"/>
        <v>2012</v>
      </c>
    </row>
    <row r="281" spans="1:24" ht="18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 s="7">
        <f t="shared" si="40"/>
        <v>170.70000000000002</v>
      </c>
      <c r="H281" s="7">
        <f t="shared" si="41"/>
        <v>25.010989010989011</v>
      </c>
      <c r="I281">
        <v>546</v>
      </c>
      <c r="J281" t="s">
        <v>21</v>
      </c>
      <c r="K281" t="s">
        <v>22</v>
      </c>
      <c r="L281" s="8">
        <f t="shared" si="42"/>
        <v>43346.208333333328</v>
      </c>
      <c r="M281">
        <v>1535950800</v>
      </c>
      <c r="N281" s="8">
        <f t="shared" si="43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s="10" t="str">
        <f t="shared" si="44"/>
        <v>theater</v>
      </c>
      <c r="T281" t="str">
        <f t="shared" si="45"/>
        <v>plays</v>
      </c>
      <c r="U281" t="str">
        <f t="shared" si="46"/>
        <v>Sep</v>
      </c>
      <c r="V281" t="str">
        <f t="shared" si="47"/>
        <v>2018</v>
      </c>
      <c r="W281" t="str">
        <f t="shared" si="48"/>
        <v>Sep</v>
      </c>
      <c r="X281" t="str">
        <f t="shared" si="49"/>
        <v>2018</v>
      </c>
    </row>
    <row r="282" spans="1:24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 s="7">
        <f t="shared" si="40"/>
        <v>581.44000000000005</v>
      </c>
      <c r="H282" s="7">
        <f t="shared" si="41"/>
        <v>36.987277353689571</v>
      </c>
      <c r="I282">
        <v>393</v>
      </c>
      <c r="J282" t="s">
        <v>21</v>
      </c>
      <c r="K282" t="s">
        <v>22</v>
      </c>
      <c r="L282" s="8">
        <f t="shared" si="42"/>
        <v>43060.25</v>
      </c>
      <c r="M282">
        <v>1511244000</v>
      </c>
      <c r="N282" s="8">
        <f t="shared" si="43"/>
        <v>43066.25</v>
      </c>
      <c r="O282">
        <v>1511762400</v>
      </c>
      <c r="P282" t="b">
        <v>0</v>
      </c>
      <c r="Q282" t="b">
        <v>0</v>
      </c>
      <c r="R282" t="s">
        <v>71</v>
      </c>
      <c r="S282" s="10" t="str">
        <f t="shared" si="44"/>
        <v>film &amp; video</v>
      </c>
      <c r="T282" t="str">
        <f t="shared" si="45"/>
        <v>animation</v>
      </c>
      <c r="U282" t="str">
        <f t="shared" si="46"/>
        <v>Nov</v>
      </c>
      <c r="V282" t="str">
        <f t="shared" si="47"/>
        <v>2017</v>
      </c>
      <c r="W282" t="str">
        <f t="shared" si="48"/>
        <v>Nov</v>
      </c>
      <c r="X282" t="str">
        <f t="shared" si="49"/>
        <v>2017</v>
      </c>
    </row>
    <row r="283" spans="1:24" ht="18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 s="7">
        <f t="shared" si="40"/>
        <v>91.520972644376897</v>
      </c>
      <c r="H283" s="7">
        <f t="shared" si="41"/>
        <v>73.012609117361791</v>
      </c>
      <c r="I283">
        <v>2062</v>
      </c>
      <c r="J283" t="s">
        <v>21</v>
      </c>
      <c r="K283" t="s">
        <v>22</v>
      </c>
      <c r="L283" s="8">
        <f t="shared" si="42"/>
        <v>40979.25</v>
      </c>
      <c r="M283">
        <v>1331445600</v>
      </c>
      <c r="N283" s="8">
        <f t="shared" si="43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s="10" t="str">
        <f t="shared" si="44"/>
        <v>theater</v>
      </c>
      <c r="T283" t="str">
        <f t="shared" si="45"/>
        <v>plays</v>
      </c>
      <c r="U283" t="str">
        <f t="shared" si="46"/>
        <v>Mar</v>
      </c>
      <c r="V283" t="str">
        <f t="shared" si="47"/>
        <v>2012</v>
      </c>
      <c r="W283" t="str">
        <f t="shared" si="48"/>
        <v>Apr</v>
      </c>
      <c r="X283" t="str">
        <f t="shared" si="49"/>
        <v>2012</v>
      </c>
    </row>
    <row r="284" spans="1:24" ht="18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 s="7">
        <f t="shared" si="40"/>
        <v>108.04761904761904</v>
      </c>
      <c r="H284" s="7">
        <f t="shared" si="41"/>
        <v>68.240601503759393</v>
      </c>
      <c r="I284">
        <v>133</v>
      </c>
      <c r="J284" t="s">
        <v>21</v>
      </c>
      <c r="K284" t="s">
        <v>22</v>
      </c>
      <c r="L284" s="8">
        <f t="shared" si="42"/>
        <v>42701.25</v>
      </c>
      <c r="M284">
        <v>1480226400</v>
      </c>
      <c r="N284" s="8">
        <f t="shared" si="43"/>
        <v>42707.25</v>
      </c>
      <c r="O284">
        <v>1480744800</v>
      </c>
      <c r="P284" t="b">
        <v>0</v>
      </c>
      <c r="Q284" t="b">
        <v>1</v>
      </c>
      <c r="R284" t="s">
        <v>269</v>
      </c>
      <c r="S284" s="10" t="str">
        <f t="shared" si="44"/>
        <v>film &amp; video</v>
      </c>
      <c r="T284" t="str">
        <f t="shared" si="45"/>
        <v>television</v>
      </c>
      <c r="U284" t="str">
        <f t="shared" si="46"/>
        <v>Nov</v>
      </c>
      <c r="V284" t="str">
        <f t="shared" si="47"/>
        <v>2016</v>
      </c>
      <c r="W284" t="str">
        <f t="shared" si="48"/>
        <v>Dec</v>
      </c>
      <c r="X284" t="str">
        <f t="shared" si="49"/>
        <v>2016</v>
      </c>
    </row>
    <row r="285" spans="1:24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 s="7">
        <f t="shared" si="40"/>
        <v>18.728395061728396</v>
      </c>
      <c r="H285" s="7">
        <f t="shared" si="41"/>
        <v>52.310344827586206</v>
      </c>
      <c r="I285">
        <v>29</v>
      </c>
      <c r="J285" t="s">
        <v>36</v>
      </c>
      <c r="K285" t="s">
        <v>37</v>
      </c>
      <c r="L285" s="8">
        <f t="shared" si="42"/>
        <v>42520.208333333328</v>
      </c>
      <c r="M285">
        <v>1464584400</v>
      </c>
      <c r="N285" s="8">
        <f t="shared" si="43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s="10" t="str">
        <f t="shared" si="44"/>
        <v>music</v>
      </c>
      <c r="T285" t="str">
        <f t="shared" si="45"/>
        <v>rock</v>
      </c>
      <c r="U285" t="str">
        <f t="shared" si="46"/>
        <v>May</v>
      </c>
      <c r="V285" t="str">
        <f t="shared" si="47"/>
        <v>2016</v>
      </c>
      <c r="W285" t="str">
        <f t="shared" si="48"/>
        <v>Jun</v>
      </c>
      <c r="X285" t="str">
        <f t="shared" si="49"/>
        <v>2016</v>
      </c>
    </row>
    <row r="286" spans="1:24" ht="18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 s="7">
        <f t="shared" si="40"/>
        <v>83.193877551020407</v>
      </c>
      <c r="H286" s="7">
        <f t="shared" si="41"/>
        <v>61.765151515151516</v>
      </c>
      <c r="I286">
        <v>132</v>
      </c>
      <c r="J286" t="s">
        <v>21</v>
      </c>
      <c r="K286" t="s">
        <v>22</v>
      </c>
      <c r="L286" s="8">
        <f t="shared" si="42"/>
        <v>41030.208333333336</v>
      </c>
      <c r="M286">
        <v>1335848400</v>
      </c>
      <c r="N286" s="8">
        <f t="shared" si="43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s="10" t="str">
        <f t="shared" si="44"/>
        <v>technology</v>
      </c>
      <c r="T286" t="str">
        <f t="shared" si="45"/>
        <v>web</v>
      </c>
      <c r="U286" t="str">
        <f t="shared" si="46"/>
        <v>May</v>
      </c>
      <c r="V286" t="str">
        <f t="shared" si="47"/>
        <v>2012</v>
      </c>
      <c r="W286" t="str">
        <f t="shared" si="48"/>
        <v>May</v>
      </c>
      <c r="X286" t="str">
        <f t="shared" si="49"/>
        <v>2012</v>
      </c>
    </row>
    <row r="287" spans="1:24" ht="18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 s="7">
        <f t="shared" si="40"/>
        <v>706.33333333333337</v>
      </c>
      <c r="H287" s="7">
        <f t="shared" si="41"/>
        <v>25.027559055118111</v>
      </c>
      <c r="I287">
        <v>254</v>
      </c>
      <c r="J287" t="s">
        <v>21</v>
      </c>
      <c r="K287" t="s">
        <v>22</v>
      </c>
      <c r="L287" s="8">
        <f t="shared" si="42"/>
        <v>42623.208333333328</v>
      </c>
      <c r="M287">
        <v>1473483600</v>
      </c>
      <c r="N287" s="8">
        <f t="shared" si="43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s="10" t="str">
        <f t="shared" si="44"/>
        <v>theater</v>
      </c>
      <c r="T287" t="str">
        <f t="shared" si="45"/>
        <v>plays</v>
      </c>
      <c r="U287" t="str">
        <f t="shared" si="46"/>
        <v>Sep</v>
      </c>
      <c r="V287" t="str">
        <f t="shared" si="47"/>
        <v>2016</v>
      </c>
      <c r="W287" t="str">
        <f t="shared" si="48"/>
        <v>Oct</v>
      </c>
      <c r="X287" t="str">
        <f t="shared" si="49"/>
        <v>2016</v>
      </c>
    </row>
    <row r="288" spans="1:24" ht="18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 s="7">
        <f t="shared" si="40"/>
        <v>17.446030330062445</v>
      </c>
      <c r="H288" s="7">
        <f t="shared" si="41"/>
        <v>106.28804347826087</v>
      </c>
      <c r="I288">
        <v>184</v>
      </c>
      <c r="J288" t="s">
        <v>21</v>
      </c>
      <c r="K288" t="s">
        <v>22</v>
      </c>
      <c r="L288" s="8">
        <f t="shared" si="42"/>
        <v>42697.25</v>
      </c>
      <c r="M288">
        <v>1479880800</v>
      </c>
      <c r="N288" s="8">
        <f t="shared" si="43"/>
        <v>42704.25</v>
      </c>
      <c r="O288">
        <v>1480485600</v>
      </c>
      <c r="P288" t="b">
        <v>0</v>
      </c>
      <c r="Q288" t="b">
        <v>0</v>
      </c>
      <c r="R288" t="s">
        <v>33</v>
      </c>
      <c r="S288" s="10" t="str">
        <f t="shared" si="44"/>
        <v>theater</v>
      </c>
      <c r="T288" t="str">
        <f t="shared" si="45"/>
        <v>plays</v>
      </c>
      <c r="U288" t="str">
        <f t="shared" si="46"/>
        <v>Nov</v>
      </c>
      <c r="V288" t="str">
        <f t="shared" si="47"/>
        <v>2016</v>
      </c>
      <c r="W288" t="str">
        <f t="shared" si="48"/>
        <v>Nov</v>
      </c>
      <c r="X288" t="str">
        <f t="shared" si="49"/>
        <v>2016</v>
      </c>
    </row>
    <row r="289" spans="1:24" ht="18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 s="7">
        <f t="shared" si="40"/>
        <v>209.73015873015873</v>
      </c>
      <c r="H289" s="7">
        <f t="shared" si="41"/>
        <v>75.07386363636364</v>
      </c>
      <c r="I289">
        <v>176</v>
      </c>
      <c r="J289" t="s">
        <v>21</v>
      </c>
      <c r="K289" t="s">
        <v>22</v>
      </c>
      <c r="L289" s="8">
        <f t="shared" si="42"/>
        <v>42122.208333333328</v>
      </c>
      <c r="M289">
        <v>1430197200</v>
      </c>
      <c r="N289" s="8">
        <f t="shared" si="43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s="10" t="str">
        <f t="shared" si="44"/>
        <v>music</v>
      </c>
      <c r="T289" t="str">
        <f t="shared" si="45"/>
        <v>electric music</v>
      </c>
      <c r="U289" t="str">
        <f t="shared" si="46"/>
        <v>Apr</v>
      </c>
      <c r="V289" t="str">
        <f t="shared" si="47"/>
        <v>2015</v>
      </c>
      <c r="W289" t="str">
        <f t="shared" si="48"/>
        <v>Apr</v>
      </c>
      <c r="X289" t="str">
        <f t="shared" si="49"/>
        <v>2015</v>
      </c>
    </row>
    <row r="290" spans="1:24" ht="18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 s="7">
        <f t="shared" si="40"/>
        <v>97.785714285714292</v>
      </c>
      <c r="H290" s="7">
        <f t="shared" si="41"/>
        <v>39.970802919708028</v>
      </c>
      <c r="I290">
        <v>137</v>
      </c>
      <c r="J290" t="s">
        <v>36</v>
      </c>
      <c r="K290" t="s">
        <v>37</v>
      </c>
      <c r="L290" s="8">
        <f t="shared" si="42"/>
        <v>40982.208333333336</v>
      </c>
      <c r="M290">
        <v>1331701200</v>
      </c>
      <c r="N290" s="8">
        <f t="shared" si="43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s="10" t="str">
        <f t="shared" si="44"/>
        <v>music</v>
      </c>
      <c r="T290" t="str">
        <f t="shared" si="45"/>
        <v>metal</v>
      </c>
      <c r="U290" t="str">
        <f t="shared" si="46"/>
        <v>Mar</v>
      </c>
      <c r="V290" t="str">
        <f t="shared" si="47"/>
        <v>2012</v>
      </c>
      <c r="W290" t="str">
        <f t="shared" si="48"/>
        <v>Mar</v>
      </c>
      <c r="X290" t="str">
        <f t="shared" si="49"/>
        <v>2012</v>
      </c>
    </row>
    <row r="291" spans="1:24" ht="18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 s="7">
        <f t="shared" si="40"/>
        <v>1684.25</v>
      </c>
      <c r="H291" s="7">
        <f t="shared" si="41"/>
        <v>39.982195845697326</v>
      </c>
      <c r="I291">
        <v>337</v>
      </c>
      <c r="J291" t="s">
        <v>15</v>
      </c>
      <c r="K291" t="s">
        <v>16</v>
      </c>
      <c r="L291" s="8">
        <f t="shared" si="42"/>
        <v>42219.208333333328</v>
      </c>
      <c r="M291">
        <v>1438578000</v>
      </c>
      <c r="N291" s="8">
        <f t="shared" si="43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s="10" t="str">
        <f t="shared" si="44"/>
        <v>theater</v>
      </c>
      <c r="T291" t="str">
        <f t="shared" si="45"/>
        <v>plays</v>
      </c>
      <c r="U291" t="str">
        <f t="shared" si="46"/>
        <v>Aug</v>
      </c>
      <c r="V291" t="str">
        <f t="shared" si="47"/>
        <v>2015</v>
      </c>
      <c r="W291" t="str">
        <f t="shared" si="48"/>
        <v>Aug</v>
      </c>
      <c r="X291" t="str">
        <f t="shared" si="49"/>
        <v>2015</v>
      </c>
    </row>
    <row r="292" spans="1:24" ht="18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 s="7">
        <f t="shared" si="40"/>
        <v>54.402135231316727</v>
      </c>
      <c r="H292" s="7">
        <f t="shared" si="41"/>
        <v>101.01541850220265</v>
      </c>
      <c r="I292">
        <v>908</v>
      </c>
      <c r="J292" t="s">
        <v>21</v>
      </c>
      <c r="K292" t="s">
        <v>22</v>
      </c>
      <c r="L292" s="8">
        <f t="shared" si="42"/>
        <v>41404.208333333336</v>
      </c>
      <c r="M292">
        <v>1368162000</v>
      </c>
      <c r="N292" s="8">
        <f t="shared" si="43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s="10" t="str">
        <f t="shared" si="44"/>
        <v>film &amp; video</v>
      </c>
      <c r="T292" t="str">
        <f t="shared" si="45"/>
        <v>documentary</v>
      </c>
      <c r="U292" t="str">
        <f t="shared" si="46"/>
        <v>May</v>
      </c>
      <c r="V292" t="str">
        <f t="shared" si="47"/>
        <v>2013</v>
      </c>
      <c r="W292" t="str">
        <f t="shared" si="48"/>
        <v>Jun</v>
      </c>
      <c r="X292" t="str">
        <f t="shared" si="49"/>
        <v>2013</v>
      </c>
    </row>
    <row r="293" spans="1:24" ht="18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 s="7">
        <f t="shared" si="40"/>
        <v>456.61111111111109</v>
      </c>
      <c r="H293" s="7">
        <f t="shared" si="41"/>
        <v>76.813084112149539</v>
      </c>
      <c r="I293">
        <v>107</v>
      </c>
      <c r="J293" t="s">
        <v>21</v>
      </c>
      <c r="K293" t="s">
        <v>22</v>
      </c>
      <c r="L293" s="8">
        <f t="shared" si="42"/>
        <v>40831.208333333336</v>
      </c>
      <c r="M293">
        <v>1318654800</v>
      </c>
      <c r="N293" s="8">
        <f t="shared" si="43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s="10" t="str">
        <f t="shared" si="44"/>
        <v>technology</v>
      </c>
      <c r="T293" t="str">
        <f t="shared" si="45"/>
        <v>web</v>
      </c>
      <c r="U293" t="str">
        <f t="shared" si="46"/>
        <v>Oct</v>
      </c>
      <c r="V293" t="str">
        <f t="shared" si="47"/>
        <v>2011</v>
      </c>
      <c r="W293" t="str">
        <f t="shared" si="48"/>
        <v>Oct</v>
      </c>
      <c r="X293" t="str">
        <f t="shared" si="49"/>
        <v>2011</v>
      </c>
    </row>
    <row r="294" spans="1:24" ht="18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 s="7">
        <f t="shared" si="40"/>
        <v>9.8219178082191778</v>
      </c>
      <c r="H294" s="7">
        <f t="shared" si="41"/>
        <v>71.7</v>
      </c>
      <c r="I294">
        <v>10</v>
      </c>
      <c r="J294" t="s">
        <v>21</v>
      </c>
      <c r="K294" t="s">
        <v>22</v>
      </c>
      <c r="L294" s="8">
        <f t="shared" si="42"/>
        <v>40984.208333333336</v>
      </c>
      <c r="M294">
        <v>1331874000</v>
      </c>
      <c r="N294" s="8">
        <f t="shared" si="43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s="10" t="str">
        <f t="shared" si="44"/>
        <v>food</v>
      </c>
      <c r="T294" t="str">
        <f t="shared" si="45"/>
        <v>food trucks</v>
      </c>
      <c r="U294" t="str">
        <f t="shared" si="46"/>
        <v>Mar</v>
      </c>
      <c r="V294" t="str">
        <f t="shared" si="47"/>
        <v>2012</v>
      </c>
      <c r="W294" t="str">
        <f t="shared" si="48"/>
        <v>Apr</v>
      </c>
      <c r="X294" t="str">
        <f t="shared" si="49"/>
        <v>2012</v>
      </c>
    </row>
    <row r="295" spans="1:24" ht="18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 s="7">
        <f t="shared" si="40"/>
        <v>16.384615384615383</v>
      </c>
      <c r="H295" s="7">
        <f t="shared" si="41"/>
        <v>33.28125</v>
      </c>
      <c r="I295">
        <v>32</v>
      </c>
      <c r="J295" t="s">
        <v>107</v>
      </c>
      <c r="K295" t="s">
        <v>108</v>
      </c>
      <c r="L295" s="8">
        <f t="shared" si="42"/>
        <v>40456.208333333336</v>
      </c>
      <c r="M295">
        <v>1286254800</v>
      </c>
      <c r="N295" s="8">
        <f t="shared" si="43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s="10" t="str">
        <f t="shared" si="44"/>
        <v>theater</v>
      </c>
      <c r="T295" t="str">
        <f t="shared" si="45"/>
        <v>plays</v>
      </c>
      <c r="U295" t="str">
        <f t="shared" si="46"/>
        <v>Oct</v>
      </c>
      <c r="V295" t="str">
        <f t="shared" si="47"/>
        <v>2010</v>
      </c>
      <c r="W295" t="str">
        <f t="shared" si="48"/>
        <v>Oct</v>
      </c>
      <c r="X295" t="str">
        <f t="shared" si="49"/>
        <v>2010</v>
      </c>
    </row>
    <row r="296" spans="1:24" ht="18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 s="7">
        <f t="shared" si="40"/>
        <v>1339.6666666666667</v>
      </c>
      <c r="H296" s="7">
        <f t="shared" si="41"/>
        <v>43.923497267759565</v>
      </c>
      <c r="I296">
        <v>183</v>
      </c>
      <c r="J296" t="s">
        <v>21</v>
      </c>
      <c r="K296" t="s">
        <v>22</v>
      </c>
      <c r="L296" s="8">
        <f t="shared" si="42"/>
        <v>43399.208333333328</v>
      </c>
      <c r="M296">
        <v>1540530000</v>
      </c>
      <c r="N296" s="8">
        <f t="shared" si="43"/>
        <v>43411.25</v>
      </c>
      <c r="O296">
        <v>1541570400</v>
      </c>
      <c r="P296" t="b">
        <v>0</v>
      </c>
      <c r="Q296" t="b">
        <v>0</v>
      </c>
      <c r="R296" t="s">
        <v>33</v>
      </c>
      <c r="S296" s="10" t="str">
        <f t="shared" si="44"/>
        <v>theater</v>
      </c>
      <c r="T296" t="str">
        <f t="shared" si="45"/>
        <v>plays</v>
      </c>
      <c r="U296" t="str">
        <f t="shared" si="46"/>
        <v>Oct</v>
      </c>
      <c r="V296" t="str">
        <f t="shared" si="47"/>
        <v>2018</v>
      </c>
      <c r="W296" t="str">
        <f t="shared" si="48"/>
        <v>Nov</v>
      </c>
      <c r="X296" t="str">
        <f t="shared" si="49"/>
        <v>2018</v>
      </c>
    </row>
    <row r="297" spans="1:24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 s="7">
        <f t="shared" si="40"/>
        <v>35.650077760497666</v>
      </c>
      <c r="H297" s="7">
        <f t="shared" si="41"/>
        <v>36.004712041884815</v>
      </c>
      <c r="I297">
        <v>1910</v>
      </c>
      <c r="J297" t="s">
        <v>98</v>
      </c>
      <c r="K297" t="s">
        <v>99</v>
      </c>
      <c r="L297" s="8">
        <f t="shared" si="42"/>
        <v>41562.208333333336</v>
      </c>
      <c r="M297">
        <v>1381813200</v>
      </c>
      <c r="N297" s="8">
        <f t="shared" si="43"/>
        <v>41587.25</v>
      </c>
      <c r="O297">
        <v>1383976800</v>
      </c>
      <c r="P297" t="b">
        <v>0</v>
      </c>
      <c r="Q297" t="b">
        <v>0</v>
      </c>
      <c r="R297" t="s">
        <v>33</v>
      </c>
      <c r="S297" s="10" t="str">
        <f t="shared" si="44"/>
        <v>theater</v>
      </c>
      <c r="T297" t="str">
        <f t="shared" si="45"/>
        <v>plays</v>
      </c>
      <c r="U297" t="str">
        <f t="shared" si="46"/>
        <v>Oct</v>
      </c>
      <c r="V297" t="str">
        <f t="shared" si="47"/>
        <v>2013</v>
      </c>
      <c r="W297" t="str">
        <f t="shared" si="48"/>
        <v>Nov</v>
      </c>
      <c r="X297" t="str">
        <f t="shared" si="49"/>
        <v>2013</v>
      </c>
    </row>
    <row r="298" spans="1:24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 s="7">
        <f t="shared" si="40"/>
        <v>54.950819672131146</v>
      </c>
      <c r="H298" s="7">
        <f t="shared" si="41"/>
        <v>88.21052631578948</v>
      </c>
      <c r="I298">
        <v>38</v>
      </c>
      <c r="J298" t="s">
        <v>26</v>
      </c>
      <c r="K298" t="s">
        <v>27</v>
      </c>
      <c r="L298" s="8">
        <f t="shared" si="42"/>
        <v>43493.25</v>
      </c>
      <c r="M298">
        <v>1548655200</v>
      </c>
      <c r="N298" s="8">
        <f t="shared" si="43"/>
        <v>43515.25</v>
      </c>
      <c r="O298">
        <v>1550556000</v>
      </c>
      <c r="P298" t="b">
        <v>0</v>
      </c>
      <c r="Q298" t="b">
        <v>0</v>
      </c>
      <c r="R298" t="s">
        <v>33</v>
      </c>
      <c r="S298" s="10" t="str">
        <f t="shared" si="44"/>
        <v>theater</v>
      </c>
      <c r="T298" t="str">
        <f t="shared" si="45"/>
        <v>plays</v>
      </c>
      <c r="U298" t="str">
        <f t="shared" si="46"/>
        <v>Jan</v>
      </c>
      <c r="V298" t="str">
        <f t="shared" si="47"/>
        <v>2019</v>
      </c>
      <c r="W298" t="str">
        <f t="shared" si="48"/>
        <v>Feb</v>
      </c>
      <c r="X298" t="str">
        <f t="shared" si="49"/>
        <v>2019</v>
      </c>
    </row>
    <row r="299" spans="1:24" ht="18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 s="7">
        <f t="shared" si="40"/>
        <v>94.236111111111114</v>
      </c>
      <c r="H299" s="7">
        <f t="shared" si="41"/>
        <v>65.240384615384613</v>
      </c>
      <c r="I299">
        <v>104</v>
      </c>
      <c r="J299" t="s">
        <v>26</v>
      </c>
      <c r="K299" t="s">
        <v>27</v>
      </c>
      <c r="L299" s="8">
        <f t="shared" si="42"/>
        <v>41653.25</v>
      </c>
      <c r="M299">
        <v>1389679200</v>
      </c>
      <c r="N299" s="8">
        <f t="shared" si="43"/>
        <v>41662.25</v>
      </c>
      <c r="O299">
        <v>1390456800</v>
      </c>
      <c r="P299" t="b">
        <v>0</v>
      </c>
      <c r="Q299" t="b">
        <v>1</v>
      </c>
      <c r="R299" t="s">
        <v>33</v>
      </c>
      <c r="S299" s="10" t="str">
        <f t="shared" si="44"/>
        <v>theater</v>
      </c>
      <c r="T299" t="str">
        <f t="shared" si="45"/>
        <v>plays</v>
      </c>
      <c r="U299" t="str">
        <f t="shared" si="46"/>
        <v>Jan</v>
      </c>
      <c r="V299" t="str">
        <f t="shared" si="47"/>
        <v>2014</v>
      </c>
      <c r="W299" t="str">
        <f t="shared" si="48"/>
        <v>Jan</v>
      </c>
      <c r="X299" t="str">
        <f t="shared" si="49"/>
        <v>2014</v>
      </c>
    </row>
    <row r="300" spans="1:24" ht="18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 s="7">
        <f t="shared" si="40"/>
        <v>143.91428571428571</v>
      </c>
      <c r="H300" s="7">
        <f t="shared" si="41"/>
        <v>69.958333333333329</v>
      </c>
      <c r="I300">
        <v>72</v>
      </c>
      <c r="J300" t="s">
        <v>21</v>
      </c>
      <c r="K300" t="s">
        <v>22</v>
      </c>
      <c r="L300" s="8">
        <f t="shared" si="42"/>
        <v>42426.25</v>
      </c>
      <c r="M300">
        <v>1456466400</v>
      </c>
      <c r="N300" s="8">
        <f t="shared" si="43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s="10" t="str">
        <f t="shared" si="44"/>
        <v>music</v>
      </c>
      <c r="T300" t="str">
        <f t="shared" si="45"/>
        <v>rock</v>
      </c>
      <c r="U300" t="str">
        <f t="shared" si="46"/>
        <v>Feb</v>
      </c>
      <c r="V300" t="str">
        <f t="shared" si="47"/>
        <v>2016</v>
      </c>
      <c r="W300" t="str">
        <f t="shared" si="48"/>
        <v>Mar</v>
      </c>
      <c r="X300" t="str">
        <f t="shared" si="49"/>
        <v>2016</v>
      </c>
    </row>
    <row r="301" spans="1:24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 s="7">
        <f t="shared" si="40"/>
        <v>51.421052631578945</v>
      </c>
      <c r="H301" s="7">
        <f t="shared" si="41"/>
        <v>39.877551020408163</v>
      </c>
      <c r="I301">
        <v>49</v>
      </c>
      <c r="J301" t="s">
        <v>21</v>
      </c>
      <c r="K301" t="s">
        <v>22</v>
      </c>
      <c r="L301" s="8">
        <f t="shared" si="42"/>
        <v>42432.25</v>
      </c>
      <c r="M301">
        <v>1456984800</v>
      </c>
      <c r="N301" s="8">
        <f t="shared" si="43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s="10" t="str">
        <f t="shared" si="44"/>
        <v>food</v>
      </c>
      <c r="T301" t="str">
        <f t="shared" si="45"/>
        <v>food trucks</v>
      </c>
      <c r="U301" t="str">
        <f t="shared" si="46"/>
        <v>Mar</v>
      </c>
      <c r="V301" t="str">
        <f t="shared" si="47"/>
        <v>2016</v>
      </c>
      <c r="W301" t="str">
        <f t="shared" si="48"/>
        <v>Apr</v>
      </c>
      <c r="X301" t="str">
        <f t="shared" si="49"/>
        <v>2016</v>
      </c>
    </row>
    <row r="302" spans="1:24" ht="18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 s="7">
        <f t="shared" si="40"/>
        <v>5</v>
      </c>
      <c r="H302" s="7">
        <f t="shared" si="41"/>
        <v>5</v>
      </c>
      <c r="I302">
        <v>1</v>
      </c>
      <c r="J302" t="s">
        <v>36</v>
      </c>
      <c r="K302" t="s">
        <v>37</v>
      </c>
      <c r="L302" s="8">
        <f t="shared" si="42"/>
        <v>42977.208333333328</v>
      </c>
      <c r="M302">
        <v>1504069200</v>
      </c>
      <c r="N302" s="8">
        <f t="shared" si="43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s="10" t="str">
        <f t="shared" si="44"/>
        <v>publishing</v>
      </c>
      <c r="T302" t="str">
        <f t="shared" si="45"/>
        <v>nonfiction</v>
      </c>
      <c r="U302" t="str">
        <f t="shared" si="46"/>
        <v>Aug</v>
      </c>
      <c r="V302" t="str">
        <f t="shared" si="47"/>
        <v>2017</v>
      </c>
      <c r="W302" t="str">
        <f t="shared" si="48"/>
        <v>Aug</v>
      </c>
      <c r="X302" t="str">
        <f t="shared" si="49"/>
        <v>2017</v>
      </c>
    </row>
    <row r="303" spans="1:24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 s="7">
        <f t="shared" si="40"/>
        <v>1344.6666666666667</v>
      </c>
      <c r="H303" s="7">
        <f t="shared" si="41"/>
        <v>41.023728813559323</v>
      </c>
      <c r="I303">
        <v>295</v>
      </c>
      <c r="J303" t="s">
        <v>21</v>
      </c>
      <c r="K303" t="s">
        <v>22</v>
      </c>
      <c r="L303" s="8">
        <f t="shared" si="42"/>
        <v>42061.25</v>
      </c>
      <c r="M303">
        <v>1424930400</v>
      </c>
      <c r="N303" s="8">
        <f t="shared" si="43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s="10" t="str">
        <f t="shared" si="44"/>
        <v>film &amp; video</v>
      </c>
      <c r="T303" t="str">
        <f t="shared" si="45"/>
        <v>documentary</v>
      </c>
      <c r="U303" t="str">
        <f t="shared" si="46"/>
        <v>Feb</v>
      </c>
      <c r="V303" t="str">
        <f t="shared" si="47"/>
        <v>2015</v>
      </c>
      <c r="W303" t="str">
        <f t="shared" si="48"/>
        <v>Mar</v>
      </c>
      <c r="X303" t="str">
        <f t="shared" si="49"/>
        <v>2015</v>
      </c>
    </row>
    <row r="304" spans="1:24" ht="18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 s="7">
        <f t="shared" si="40"/>
        <v>31.844940867279899</v>
      </c>
      <c r="H304" s="7">
        <f t="shared" si="41"/>
        <v>98.914285714285711</v>
      </c>
      <c r="I304">
        <v>245</v>
      </c>
      <c r="J304" t="s">
        <v>21</v>
      </c>
      <c r="K304" t="s">
        <v>22</v>
      </c>
      <c r="L304" s="8">
        <f t="shared" si="42"/>
        <v>43345.208333333328</v>
      </c>
      <c r="M304">
        <v>1535864400</v>
      </c>
      <c r="N304" s="8">
        <f t="shared" si="43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s="10" t="str">
        <f t="shared" si="44"/>
        <v>theater</v>
      </c>
      <c r="T304" t="str">
        <f t="shared" si="45"/>
        <v>plays</v>
      </c>
      <c r="U304" t="str">
        <f t="shared" si="46"/>
        <v>Sep</v>
      </c>
      <c r="V304" t="str">
        <f t="shared" si="47"/>
        <v>2018</v>
      </c>
      <c r="W304" t="str">
        <f t="shared" si="48"/>
        <v>Sep</v>
      </c>
      <c r="X304" t="str">
        <f t="shared" si="49"/>
        <v>2018</v>
      </c>
    </row>
    <row r="305" spans="1:24" ht="18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 s="7">
        <f t="shared" si="40"/>
        <v>82.617647058823536</v>
      </c>
      <c r="H305" s="7">
        <f t="shared" si="41"/>
        <v>87.78125</v>
      </c>
      <c r="I305">
        <v>32</v>
      </c>
      <c r="J305" t="s">
        <v>21</v>
      </c>
      <c r="K305" t="s">
        <v>22</v>
      </c>
      <c r="L305" s="8">
        <f t="shared" si="42"/>
        <v>42376.25</v>
      </c>
      <c r="M305">
        <v>1452146400</v>
      </c>
      <c r="N305" s="8">
        <f t="shared" si="43"/>
        <v>42381.25</v>
      </c>
      <c r="O305">
        <v>1452578400</v>
      </c>
      <c r="P305" t="b">
        <v>0</v>
      </c>
      <c r="Q305" t="b">
        <v>0</v>
      </c>
      <c r="R305" t="s">
        <v>60</v>
      </c>
      <c r="S305" s="10" t="str">
        <f t="shared" si="44"/>
        <v>music</v>
      </c>
      <c r="T305" t="str">
        <f t="shared" si="45"/>
        <v>indie rock</v>
      </c>
      <c r="U305" t="str">
        <f t="shared" si="46"/>
        <v>Jan</v>
      </c>
      <c r="V305" t="str">
        <f t="shared" si="47"/>
        <v>2016</v>
      </c>
      <c r="W305" t="str">
        <f t="shared" si="48"/>
        <v>Jan</v>
      </c>
      <c r="X305" t="str">
        <f t="shared" si="49"/>
        <v>2016</v>
      </c>
    </row>
    <row r="306" spans="1:24" ht="18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 s="7">
        <f t="shared" si="40"/>
        <v>546.14285714285722</v>
      </c>
      <c r="H306" s="7">
        <f t="shared" si="41"/>
        <v>80.767605633802816</v>
      </c>
      <c r="I306">
        <v>142</v>
      </c>
      <c r="J306" t="s">
        <v>21</v>
      </c>
      <c r="K306" t="s">
        <v>22</v>
      </c>
      <c r="L306" s="8">
        <f t="shared" si="42"/>
        <v>42589.208333333328</v>
      </c>
      <c r="M306">
        <v>1470546000</v>
      </c>
      <c r="N306" s="8">
        <f t="shared" si="43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s="10" t="str">
        <f t="shared" si="44"/>
        <v>film &amp; video</v>
      </c>
      <c r="T306" t="str">
        <f t="shared" si="45"/>
        <v>documentary</v>
      </c>
      <c r="U306" t="str">
        <f t="shared" si="46"/>
        <v>Aug</v>
      </c>
      <c r="V306" t="str">
        <f t="shared" si="47"/>
        <v>2016</v>
      </c>
      <c r="W306" t="str">
        <f t="shared" si="48"/>
        <v>Sep</v>
      </c>
      <c r="X306" t="str">
        <f t="shared" si="49"/>
        <v>2016</v>
      </c>
    </row>
    <row r="307" spans="1:24" ht="18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 s="7">
        <f t="shared" si="40"/>
        <v>286.21428571428572</v>
      </c>
      <c r="H307" s="7">
        <f t="shared" si="41"/>
        <v>94.28235294117647</v>
      </c>
      <c r="I307">
        <v>85</v>
      </c>
      <c r="J307" t="s">
        <v>21</v>
      </c>
      <c r="K307" t="s">
        <v>22</v>
      </c>
      <c r="L307" s="8">
        <f t="shared" si="42"/>
        <v>42448.208333333328</v>
      </c>
      <c r="M307">
        <v>1458363600</v>
      </c>
      <c r="N307" s="8">
        <f t="shared" si="43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s="10" t="str">
        <f t="shared" si="44"/>
        <v>theater</v>
      </c>
      <c r="T307" t="str">
        <f t="shared" si="45"/>
        <v>plays</v>
      </c>
      <c r="U307" t="str">
        <f t="shared" si="46"/>
        <v>Mar</v>
      </c>
      <c r="V307" t="str">
        <f t="shared" si="47"/>
        <v>2016</v>
      </c>
      <c r="W307" t="str">
        <f t="shared" si="48"/>
        <v>Apr</v>
      </c>
      <c r="X307" t="str">
        <f t="shared" si="49"/>
        <v>2016</v>
      </c>
    </row>
    <row r="308" spans="1:24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 s="7">
        <f t="shared" si="40"/>
        <v>7.9076923076923071</v>
      </c>
      <c r="H308" s="7">
        <f t="shared" si="41"/>
        <v>73.428571428571431</v>
      </c>
      <c r="I308">
        <v>7</v>
      </c>
      <c r="J308" t="s">
        <v>21</v>
      </c>
      <c r="K308" t="s">
        <v>22</v>
      </c>
      <c r="L308" s="8">
        <f t="shared" si="42"/>
        <v>42930.208333333328</v>
      </c>
      <c r="M308">
        <v>1500008400</v>
      </c>
      <c r="N308" s="8">
        <f t="shared" si="43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s="10" t="str">
        <f t="shared" si="44"/>
        <v>theater</v>
      </c>
      <c r="T308" t="str">
        <f t="shared" si="45"/>
        <v>plays</v>
      </c>
      <c r="U308" t="str">
        <f t="shared" si="46"/>
        <v>Jul</v>
      </c>
      <c r="V308" t="str">
        <f t="shared" si="47"/>
        <v>2017</v>
      </c>
      <c r="W308" t="str">
        <f t="shared" si="48"/>
        <v>Jul</v>
      </c>
      <c r="X308" t="str">
        <f t="shared" si="49"/>
        <v>2017</v>
      </c>
    </row>
    <row r="309" spans="1:24" ht="18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 s="7">
        <f t="shared" si="40"/>
        <v>132.13677811550153</v>
      </c>
      <c r="H309" s="7">
        <f t="shared" si="41"/>
        <v>65.968133535660087</v>
      </c>
      <c r="I309">
        <v>659</v>
      </c>
      <c r="J309" t="s">
        <v>36</v>
      </c>
      <c r="K309" t="s">
        <v>37</v>
      </c>
      <c r="L309" s="8">
        <f t="shared" si="42"/>
        <v>41066.208333333336</v>
      </c>
      <c r="M309">
        <v>1338958800</v>
      </c>
      <c r="N309" s="8">
        <f t="shared" si="43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s="10" t="str">
        <f t="shared" si="44"/>
        <v>publishing</v>
      </c>
      <c r="T309" t="str">
        <f t="shared" si="45"/>
        <v>fiction</v>
      </c>
      <c r="U309" t="str">
        <f t="shared" si="46"/>
        <v>Jun</v>
      </c>
      <c r="V309" t="str">
        <f t="shared" si="47"/>
        <v>2012</v>
      </c>
      <c r="W309" t="str">
        <f t="shared" si="48"/>
        <v>Jun</v>
      </c>
      <c r="X309" t="str">
        <f t="shared" si="49"/>
        <v>2012</v>
      </c>
    </row>
    <row r="310" spans="1:24" ht="18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 s="7">
        <f t="shared" si="40"/>
        <v>74.077834179357026</v>
      </c>
      <c r="H310" s="7">
        <f t="shared" si="41"/>
        <v>109.04109589041096</v>
      </c>
      <c r="I310">
        <v>803</v>
      </c>
      <c r="J310" t="s">
        <v>21</v>
      </c>
      <c r="K310" t="s">
        <v>22</v>
      </c>
      <c r="L310" s="8">
        <f t="shared" si="42"/>
        <v>40651.208333333336</v>
      </c>
      <c r="M310">
        <v>1303102800</v>
      </c>
      <c r="N310" s="8">
        <f t="shared" si="43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s="10" t="str">
        <f t="shared" si="44"/>
        <v>theater</v>
      </c>
      <c r="T310" t="str">
        <f t="shared" si="45"/>
        <v>plays</v>
      </c>
      <c r="U310" t="str">
        <f t="shared" si="46"/>
        <v>Apr</v>
      </c>
      <c r="V310" t="str">
        <f t="shared" si="47"/>
        <v>2011</v>
      </c>
      <c r="W310" t="str">
        <f t="shared" si="48"/>
        <v>Apr</v>
      </c>
      <c r="X310" t="str">
        <f t="shared" si="49"/>
        <v>2011</v>
      </c>
    </row>
    <row r="311" spans="1:24" ht="18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 s="7">
        <f t="shared" si="40"/>
        <v>75.292682926829272</v>
      </c>
      <c r="H311" s="7">
        <f t="shared" si="41"/>
        <v>41.16</v>
      </c>
      <c r="I311">
        <v>75</v>
      </c>
      <c r="J311" t="s">
        <v>21</v>
      </c>
      <c r="K311" t="s">
        <v>22</v>
      </c>
      <c r="L311" s="8">
        <f t="shared" si="42"/>
        <v>40807.208333333336</v>
      </c>
      <c r="M311">
        <v>1316581200</v>
      </c>
      <c r="N311" s="8">
        <f t="shared" si="43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s="10" t="str">
        <f t="shared" si="44"/>
        <v>music</v>
      </c>
      <c r="T311" t="str">
        <f t="shared" si="45"/>
        <v>indie rock</v>
      </c>
      <c r="U311" t="str">
        <f t="shared" si="46"/>
        <v>Sep</v>
      </c>
      <c r="V311" t="str">
        <f t="shared" si="47"/>
        <v>2011</v>
      </c>
      <c r="W311" t="str">
        <f t="shared" si="48"/>
        <v>Oct</v>
      </c>
      <c r="X311" t="str">
        <f t="shared" si="49"/>
        <v>2011</v>
      </c>
    </row>
    <row r="312" spans="1:24" ht="18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 s="7">
        <f t="shared" si="40"/>
        <v>20.333333333333332</v>
      </c>
      <c r="H312" s="7">
        <f t="shared" si="41"/>
        <v>99.125</v>
      </c>
      <c r="I312">
        <v>16</v>
      </c>
      <c r="J312" t="s">
        <v>21</v>
      </c>
      <c r="K312" t="s">
        <v>22</v>
      </c>
      <c r="L312" s="8">
        <f t="shared" si="42"/>
        <v>40277.208333333336</v>
      </c>
      <c r="M312">
        <v>1270789200</v>
      </c>
      <c r="N312" s="8">
        <f t="shared" si="43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s="10" t="str">
        <f t="shared" si="44"/>
        <v>games</v>
      </c>
      <c r="T312" t="str">
        <f t="shared" si="45"/>
        <v>video games</v>
      </c>
      <c r="U312" t="str">
        <f t="shared" si="46"/>
        <v>Apr</v>
      </c>
      <c r="V312" t="str">
        <f t="shared" si="47"/>
        <v>2010</v>
      </c>
      <c r="W312" t="str">
        <f t="shared" si="48"/>
        <v>Apr</v>
      </c>
      <c r="X312" t="str">
        <f t="shared" si="49"/>
        <v>2010</v>
      </c>
    </row>
    <row r="313" spans="1:24" ht="18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 s="7">
        <f t="shared" si="40"/>
        <v>203.36507936507937</v>
      </c>
      <c r="H313" s="7">
        <f t="shared" si="41"/>
        <v>105.88429752066116</v>
      </c>
      <c r="I313">
        <v>121</v>
      </c>
      <c r="J313" t="s">
        <v>21</v>
      </c>
      <c r="K313" t="s">
        <v>22</v>
      </c>
      <c r="L313" s="8">
        <f t="shared" si="42"/>
        <v>40590.25</v>
      </c>
      <c r="M313">
        <v>1297836000</v>
      </c>
      <c r="N313" s="8">
        <f t="shared" si="43"/>
        <v>40602.25</v>
      </c>
      <c r="O313">
        <v>1298872800</v>
      </c>
      <c r="P313" t="b">
        <v>0</v>
      </c>
      <c r="Q313" t="b">
        <v>0</v>
      </c>
      <c r="R313" t="s">
        <v>33</v>
      </c>
      <c r="S313" s="10" t="str">
        <f t="shared" si="44"/>
        <v>theater</v>
      </c>
      <c r="T313" t="str">
        <f t="shared" si="45"/>
        <v>plays</v>
      </c>
      <c r="U313" t="str">
        <f t="shared" si="46"/>
        <v>Feb</v>
      </c>
      <c r="V313" t="str">
        <f t="shared" si="47"/>
        <v>2011</v>
      </c>
      <c r="W313" t="str">
        <f t="shared" si="48"/>
        <v>Feb</v>
      </c>
      <c r="X313" t="str">
        <f t="shared" si="49"/>
        <v>2011</v>
      </c>
    </row>
    <row r="314" spans="1:24" ht="18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 s="7">
        <f t="shared" si="40"/>
        <v>310.2284263959391</v>
      </c>
      <c r="H314" s="7">
        <f t="shared" si="41"/>
        <v>48.996525921966864</v>
      </c>
      <c r="I314">
        <v>3742</v>
      </c>
      <c r="J314" t="s">
        <v>21</v>
      </c>
      <c r="K314" t="s">
        <v>22</v>
      </c>
      <c r="L314" s="8">
        <f t="shared" si="42"/>
        <v>41572.208333333336</v>
      </c>
      <c r="M314">
        <v>1382677200</v>
      </c>
      <c r="N314" s="8">
        <f t="shared" si="43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s="10" t="str">
        <f t="shared" si="44"/>
        <v>theater</v>
      </c>
      <c r="T314" t="str">
        <f t="shared" si="45"/>
        <v>plays</v>
      </c>
      <c r="U314" t="str">
        <f t="shared" si="46"/>
        <v>Oct</v>
      </c>
      <c r="V314" t="str">
        <f t="shared" si="47"/>
        <v>2013</v>
      </c>
      <c r="W314" t="str">
        <f t="shared" si="48"/>
        <v>Nov</v>
      </c>
      <c r="X314" t="str">
        <f t="shared" si="49"/>
        <v>2013</v>
      </c>
    </row>
    <row r="315" spans="1:24" ht="18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 s="7">
        <f t="shared" si="40"/>
        <v>395.31818181818181</v>
      </c>
      <c r="H315" s="7">
        <f t="shared" si="41"/>
        <v>39</v>
      </c>
      <c r="I315">
        <v>223</v>
      </c>
      <c r="J315" t="s">
        <v>21</v>
      </c>
      <c r="K315" t="s">
        <v>22</v>
      </c>
      <c r="L315" s="8">
        <f t="shared" si="42"/>
        <v>40966.25</v>
      </c>
      <c r="M315">
        <v>1330322400</v>
      </c>
      <c r="N315" s="8">
        <f t="shared" si="43"/>
        <v>40968.25</v>
      </c>
      <c r="O315">
        <v>1330495200</v>
      </c>
      <c r="P315" t="b">
        <v>0</v>
      </c>
      <c r="Q315" t="b">
        <v>0</v>
      </c>
      <c r="R315" t="s">
        <v>23</v>
      </c>
      <c r="S315" s="10" t="str">
        <f t="shared" si="44"/>
        <v>music</v>
      </c>
      <c r="T315" t="str">
        <f t="shared" si="45"/>
        <v>rock</v>
      </c>
      <c r="U315" t="str">
        <f t="shared" si="46"/>
        <v>Feb</v>
      </c>
      <c r="V315" t="str">
        <f t="shared" si="47"/>
        <v>2012</v>
      </c>
      <c r="W315" t="str">
        <f t="shared" si="48"/>
        <v>Feb</v>
      </c>
      <c r="X315" t="str">
        <f t="shared" si="49"/>
        <v>2012</v>
      </c>
    </row>
    <row r="316" spans="1:24" ht="18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 s="7">
        <f t="shared" si="40"/>
        <v>294.71428571428572</v>
      </c>
      <c r="H316" s="7">
        <f t="shared" si="41"/>
        <v>31.022556390977442</v>
      </c>
      <c r="I316">
        <v>133</v>
      </c>
      <c r="J316" t="s">
        <v>21</v>
      </c>
      <c r="K316" t="s">
        <v>22</v>
      </c>
      <c r="L316" s="8">
        <f t="shared" si="42"/>
        <v>43536.208333333328</v>
      </c>
      <c r="M316">
        <v>1552366800</v>
      </c>
      <c r="N316" s="8">
        <f t="shared" si="43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s="10" t="str">
        <f t="shared" si="44"/>
        <v>film &amp; video</v>
      </c>
      <c r="T316" t="str">
        <f t="shared" si="45"/>
        <v>documentary</v>
      </c>
      <c r="U316" t="str">
        <f t="shared" si="46"/>
        <v>Mar</v>
      </c>
      <c r="V316" t="str">
        <f t="shared" si="47"/>
        <v>2019</v>
      </c>
      <c r="W316" t="str">
        <f t="shared" si="48"/>
        <v>Mar</v>
      </c>
      <c r="X316" t="str">
        <f t="shared" si="49"/>
        <v>2019</v>
      </c>
    </row>
    <row r="317" spans="1:24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 s="7">
        <f t="shared" si="40"/>
        <v>33.89473684210526</v>
      </c>
      <c r="H317" s="7">
        <f t="shared" si="41"/>
        <v>103.87096774193549</v>
      </c>
      <c r="I317">
        <v>31</v>
      </c>
      <c r="J317" t="s">
        <v>21</v>
      </c>
      <c r="K317" t="s">
        <v>22</v>
      </c>
      <c r="L317" s="8">
        <f t="shared" si="42"/>
        <v>41783.208333333336</v>
      </c>
      <c r="M317">
        <v>1400907600</v>
      </c>
      <c r="N317" s="8">
        <f t="shared" si="43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s="10" t="str">
        <f t="shared" si="44"/>
        <v>theater</v>
      </c>
      <c r="T317" t="str">
        <f t="shared" si="45"/>
        <v>plays</v>
      </c>
      <c r="U317" t="str">
        <f t="shared" si="46"/>
        <v>May</v>
      </c>
      <c r="V317" t="str">
        <f t="shared" si="47"/>
        <v>2014</v>
      </c>
      <c r="W317" t="str">
        <f t="shared" si="48"/>
        <v>Jun</v>
      </c>
      <c r="X317" t="str">
        <f t="shared" si="49"/>
        <v>2014</v>
      </c>
    </row>
    <row r="318" spans="1:24" ht="18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 s="7">
        <f t="shared" si="40"/>
        <v>66.677083333333329</v>
      </c>
      <c r="H318" s="7">
        <f t="shared" si="41"/>
        <v>59.268518518518519</v>
      </c>
      <c r="I318">
        <v>108</v>
      </c>
      <c r="J318" t="s">
        <v>107</v>
      </c>
      <c r="K318" t="s">
        <v>108</v>
      </c>
      <c r="L318" s="8">
        <f t="shared" si="42"/>
        <v>43788.25</v>
      </c>
      <c r="M318">
        <v>1574143200</v>
      </c>
      <c r="N318" s="8">
        <f t="shared" si="43"/>
        <v>43789.25</v>
      </c>
      <c r="O318">
        <v>1574229600</v>
      </c>
      <c r="P318" t="b">
        <v>0</v>
      </c>
      <c r="Q318" t="b">
        <v>1</v>
      </c>
      <c r="R318" t="s">
        <v>17</v>
      </c>
      <c r="S318" s="10" t="str">
        <f t="shared" si="44"/>
        <v>food</v>
      </c>
      <c r="T318" t="str">
        <f t="shared" si="45"/>
        <v>food trucks</v>
      </c>
      <c r="U318" t="str">
        <f t="shared" si="46"/>
        <v>Nov</v>
      </c>
      <c r="V318" t="str">
        <f t="shared" si="47"/>
        <v>2019</v>
      </c>
      <c r="W318" t="str">
        <f t="shared" si="48"/>
        <v>Nov</v>
      </c>
      <c r="X318" t="str">
        <f t="shared" si="49"/>
        <v>2019</v>
      </c>
    </row>
    <row r="319" spans="1:24" ht="18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 s="7">
        <f t="shared" si="40"/>
        <v>19.227272727272727</v>
      </c>
      <c r="H319" s="7">
        <f t="shared" si="41"/>
        <v>42.3</v>
      </c>
      <c r="I319">
        <v>30</v>
      </c>
      <c r="J319" t="s">
        <v>21</v>
      </c>
      <c r="K319" t="s">
        <v>22</v>
      </c>
      <c r="L319" s="8">
        <f t="shared" si="42"/>
        <v>42869.208333333328</v>
      </c>
      <c r="M319">
        <v>1494738000</v>
      </c>
      <c r="N319" s="8">
        <f t="shared" si="43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s="10" t="str">
        <f t="shared" si="44"/>
        <v>theater</v>
      </c>
      <c r="T319" t="str">
        <f t="shared" si="45"/>
        <v>plays</v>
      </c>
      <c r="U319" t="str">
        <f t="shared" si="46"/>
        <v>May</v>
      </c>
      <c r="V319" t="str">
        <f t="shared" si="47"/>
        <v>2017</v>
      </c>
      <c r="W319" t="str">
        <f t="shared" si="48"/>
        <v>May</v>
      </c>
      <c r="X319" t="str">
        <f t="shared" si="49"/>
        <v>2017</v>
      </c>
    </row>
    <row r="320" spans="1:24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 s="7">
        <f t="shared" si="40"/>
        <v>15.842105263157894</v>
      </c>
      <c r="H320" s="7">
        <f t="shared" si="41"/>
        <v>53.117647058823529</v>
      </c>
      <c r="I320">
        <v>17</v>
      </c>
      <c r="J320" t="s">
        <v>21</v>
      </c>
      <c r="K320" t="s">
        <v>22</v>
      </c>
      <c r="L320" s="8">
        <f t="shared" si="42"/>
        <v>41684.25</v>
      </c>
      <c r="M320">
        <v>1392357600</v>
      </c>
      <c r="N320" s="8">
        <f t="shared" si="43"/>
        <v>41686.25</v>
      </c>
      <c r="O320">
        <v>1392530400</v>
      </c>
      <c r="P320" t="b">
        <v>0</v>
      </c>
      <c r="Q320" t="b">
        <v>0</v>
      </c>
      <c r="R320" t="s">
        <v>23</v>
      </c>
      <c r="S320" s="10" t="str">
        <f t="shared" si="44"/>
        <v>music</v>
      </c>
      <c r="T320" t="str">
        <f t="shared" si="45"/>
        <v>rock</v>
      </c>
      <c r="U320" t="str">
        <f t="shared" si="46"/>
        <v>Feb</v>
      </c>
      <c r="V320" t="str">
        <f t="shared" si="47"/>
        <v>2014</v>
      </c>
      <c r="W320" t="str">
        <f t="shared" si="48"/>
        <v>Feb</v>
      </c>
      <c r="X320" t="str">
        <f t="shared" si="49"/>
        <v>2014</v>
      </c>
    </row>
    <row r="321" spans="1:24" ht="18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 s="7">
        <f t="shared" si="40"/>
        <v>38.702380952380956</v>
      </c>
      <c r="H321" s="7">
        <f t="shared" si="41"/>
        <v>50.796875</v>
      </c>
      <c r="I321">
        <v>64</v>
      </c>
      <c r="J321" t="s">
        <v>21</v>
      </c>
      <c r="K321" t="s">
        <v>22</v>
      </c>
      <c r="L321" s="8">
        <f t="shared" si="42"/>
        <v>40402.208333333336</v>
      </c>
      <c r="M321">
        <v>1281589200</v>
      </c>
      <c r="N321" s="8">
        <f t="shared" si="43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s="10" t="str">
        <f t="shared" si="44"/>
        <v>technology</v>
      </c>
      <c r="T321" t="str">
        <f t="shared" si="45"/>
        <v>web</v>
      </c>
      <c r="U321" t="str">
        <f t="shared" si="46"/>
        <v>Aug</v>
      </c>
      <c r="V321" t="str">
        <f t="shared" si="47"/>
        <v>2010</v>
      </c>
      <c r="W321" t="str">
        <f t="shared" si="48"/>
        <v>Sep</v>
      </c>
      <c r="X321" t="str">
        <f t="shared" si="49"/>
        <v>2010</v>
      </c>
    </row>
    <row r="322" spans="1:24" ht="18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 s="7">
        <f t="shared" si="40"/>
        <v>9.5876777251184837</v>
      </c>
      <c r="H322" s="7">
        <f t="shared" si="41"/>
        <v>101.15</v>
      </c>
      <c r="I322">
        <v>80</v>
      </c>
      <c r="J322" t="s">
        <v>21</v>
      </c>
      <c r="K322" t="s">
        <v>22</v>
      </c>
      <c r="L322" s="8">
        <f t="shared" si="42"/>
        <v>40673.208333333336</v>
      </c>
      <c r="M322">
        <v>1305003600</v>
      </c>
      <c r="N322" s="8">
        <f t="shared" si="43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s="10" t="str">
        <f t="shared" si="44"/>
        <v>publishing</v>
      </c>
      <c r="T322" t="str">
        <f t="shared" si="45"/>
        <v>fiction</v>
      </c>
      <c r="U322" t="str">
        <f t="shared" si="46"/>
        <v>May</v>
      </c>
      <c r="V322" t="str">
        <f t="shared" si="47"/>
        <v>2011</v>
      </c>
      <c r="W322" t="str">
        <f t="shared" si="48"/>
        <v>May</v>
      </c>
      <c r="X322" t="str">
        <f t="shared" si="49"/>
        <v>2011</v>
      </c>
    </row>
    <row r="323" spans="1:24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 s="7">
        <f t="shared" ref="G323:G386" si="50">IFERROR(E323/D323,0)*100</f>
        <v>94.144366197183089</v>
      </c>
      <c r="H323" s="7">
        <f t="shared" ref="H323:H386" si="51">IFERROR(E323/I323,0)</f>
        <v>65.000810372771468</v>
      </c>
      <c r="I323">
        <v>2468</v>
      </c>
      <c r="J323" t="s">
        <v>21</v>
      </c>
      <c r="K323" t="s">
        <v>22</v>
      </c>
      <c r="L323" s="8">
        <f t="shared" ref="L323:L386" si="52">(M323/86400)+DATE(1970,1,1)</f>
        <v>40634.208333333336</v>
      </c>
      <c r="M323">
        <v>1301634000</v>
      </c>
      <c r="N323" s="8">
        <f t="shared" ref="N323:N386" si="53">(O323/86400)+DATE(1970,1,1)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s="10" t="str">
        <f t="shared" ref="S323:S386" si="54">LEFT(R323, SEARCH("/",R323,1)-1)</f>
        <v>film &amp; video</v>
      </c>
      <c r="T323" t="str">
        <f t="shared" ref="T323:T386" si="55">RIGHT(R323,LEN(R323)-SEARCH("/",R323,1))</f>
        <v>shorts</v>
      </c>
      <c r="U323" t="str">
        <f t="shared" ref="U323:U386" si="56">TEXT(L:L,"mmm")</f>
        <v>Apr</v>
      </c>
      <c r="V323" t="str">
        <f t="shared" ref="V323:V386" si="57">TEXT(L:L,"yyy")</f>
        <v>2011</v>
      </c>
      <c r="W323" t="str">
        <f t="shared" ref="W323:W386" si="58">TEXT(N:N,"mmm")</f>
        <v>Apr</v>
      </c>
      <c r="X323" t="str">
        <f t="shared" ref="X323:X386" si="59">TEXT(N:N,"yyy")</f>
        <v>2011</v>
      </c>
    </row>
    <row r="324" spans="1:24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 s="7">
        <f t="shared" si="50"/>
        <v>166.56234096692114</v>
      </c>
      <c r="H324" s="7">
        <f t="shared" si="51"/>
        <v>37.998645510835914</v>
      </c>
      <c r="I324">
        <v>5168</v>
      </c>
      <c r="J324" t="s">
        <v>21</v>
      </c>
      <c r="K324" t="s">
        <v>22</v>
      </c>
      <c r="L324" s="8">
        <f t="shared" si="52"/>
        <v>40507.25</v>
      </c>
      <c r="M324">
        <v>1290664800</v>
      </c>
      <c r="N324" s="8">
        <f t="shared" si="53"/>
        <v>40520.25</v>
      </c>
      <c r="O324">
        <v>1291788000</v>
      </c>
      <c r="P324" t="b">
        <v>0</v>
      </c>
      <c r="Q324" t="b">
        <v>0</v>
      </c>
      <c r="R324" t="s">
        <v>33</v>
      </c>
      <c r="S324" s="10" t="str">
        <f t="shared" si="54"/>
        <v>theater</v>
      </c>
      <c r="T324" t="str">
        <f t="shared" si="55"/>
        <v>plays</v>
      </c>
      <c r="U324" t="str">
        <f t="shared" si="56"/>
        <v>Nov</v>
      </c>
      <c r="V324" t="str">
        <f t="shared" si="57"/>
        <v>2010</v>
      </c>
      <c r="W324" t="str">
        <f t="shared" si="58"/>
        <v>Dec</v>
      </c>
      <c r="X324" t="str">
        <f t="shared" si="59"/>
        <v>2010</v>
      </c>
    </row>
    <row r="325" spans="1:24" ht="18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 s="7">
        <f t="shared" si="50"/>
        <v>24.134831460674157</v>
      </c>
      <c r="H325" s="7">
        <f t="shared" si="51"/>
        <v>82.615384615384613</v>
      </c>
      <c r="I325">
        <v>26</v>
      </c>
      <c r="J325" t="s">
        <v>40</v>
      </c>
      <c r="K325" t="s">
        <v>41</v>
      </c>
      <c r="L325" s="8">
        <f t="shared" si="52"/>
        <v>41725.208333333336</v>
      </c>
      <c r="M325">
        <v>1395896400</v>
      </c>
      <c r="N325" s="8">
        <f t="shared" si="5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s="10" t="str">
        <f t="shared" si="54"/>
        <v>film &amp; video</v>
      </c>
      <c r="T325" t="str">
        <f t="shared" si="55"/>
        <v>documentary</v>
      </c>
      <c r="U325" t="str">
        <f t="shared" si="56"/>
        <v>Mar</v>
      </c>
      <c r="V325" t="str">
        <f t="shared" si="57"/>
        <v>2014</v>
      </c>
      <c r="W325" t="str">
        <f t="shared" si="58"/>
        <v>Mar</v>
      </c>
      <c r="X325" t="str">
        <f t="shared" si="59"/>
        <v>2014</v>
      </c>
    </row>
    <row r="326" spans="1:24" ht="18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 s="7">
        <f t="shared" si="50"/>
        <v>164.05633802816902</v>
      </c>
      <c r="H326" s="7">
        <f t="shared" si="51"/>
        <v>37.941368078175898</v>
      </c>
      <c r="I326">
        <v>307</v>
      </c>
      <c r="J326" t="s">
        <v>21</v>
      </c>
      <c r="K326" t="s">
        <v>22</v>
      </c>
      <c r="L326" s="8">
        <f t="shared" si="52"/>
        <v>42176.208333333328</v>
      </c>
      <c r="M326">
        <v>1434862800</v>
      </c>
      <c r="N326" s="8">
        <f t="shared" si="5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s="10" t="str">
        <f t="shared" si="54"/>
        <v>theater</v>
      </c>
      <c r="T326" t="str">
        <f t="shared" si="55"/>
        <v>plays</v>
      </c>
      <c r="U326" t="str">
        <f t="shared" si="56"/>
        <v>Jun</v>
      </c>
      <c r="V326" t="str">
        <f t="shared" si="57"/>
        <v>2015</v>
      </c>
      <c r="W326" t="str">
        <f t="shared" si="58"/>
        <v>Jul</v>
      </c>
      <c r="X326" t="str">
        <f t="shared" si="59"/>
        <v>2015</v>
      </c>
    </row>
    <row r="327" spans="1:24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 s="7">
        <f t="shared" si="50"/>
        <v>90.723076923076931</v>
      </c>
      <c r="H327" s="7">
        <f t="shared" si="51"/>
        <v>80.780821917808225</v>
      </c>
      <c r="I327">
        <v>73</v>
      </c>
      <c r="J327" t="s">
        <v>21</v>
      </c>
      <c r="K327" t="s">
        <v>22</v>
      </c>
      <c r="L327" s="8">
        <f t="shared" si="52"/>
        <v>43267.208333333328</v>
      </c>
      <c r="M327">
        <v>1529125200</v>
      </c>
      <c r="N327" s="8">
        <f t="shared" si="5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s="10" t="str">
        <f t="shared" si="54"/>
        <v>theater</v>
      </c>
      <c r="T327" t="str">
        <f t="shared" si="55"/>
        <v>plays</v>
      </c>
      <c r="U327" t="str">
        <f t="shared" si="56"/>
        <v>Jun</v>
      </c>
      <c r="V327" t="str">
        <f t="shared" si="57"/>
        <v>2018</v>
      </c>
      <c r="W327" t="str">
        <f t="shared" si="58"/>
        <v>Jul</v>
      </c>
      <c r="X327" t="str">
        <f t="shared" si="59"/>
        <v>2018</v>
      </c>
    </row>
    <row r="328" spans="1:24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 s="7">
        <f t="shared" si="50"/>
        <v>46.194444444444443</v>
      </c>
      <c r="H328" s="7">
        <f t="shared" si="51"/>
        <v>25.984375</v>
      </c>
      <c r="I328">
        <v>128</v>
      </c>
      <c r="J328" t="s">
        <v>21</v>
      </c>
      <c r="K328" t="s">
        <v>22</v>
      </c>
      <c r="L328" s="8">
        <f t="shared" si="52"/>
        <v>42364.25</v>
      </c>
      <c r="M328">
        <v>1451109600</v>
      </c>
      <c r="N328" s="8">
        <f t="shared" si="53"/>
        <v>42370.25</v>
      </c>
      <c r="O328">
        <v>1451628000</v>
      </c>
      <c r="P328" t="b">
        <v>0</v>
      </c>
      <c r="Q328" t="b">
        <v>0</v>
      </c>
      <c r="R328" t="s">
        <v>71</v>
      </c>
      <c r="S328" s="10" t="str">
        <f t="shared" si="54"/>
        <v>film &amp; video</v>
      </c>
      <c r="T328" t="str">
        <f t="shared" si="55"/>
        <v>animation</v>
      </c>
      <c r="U328" t="str">
        <f t="shared" si="56"/>
        <v>Dec</v>
      </c>
      <c r="V328" t="str">
        <f t="shared" si="57"/>
        <v>2015</v>
      </c>
      <c r="W328" t="str">
        <f t="shared" si="58"/>
        <v>Jan</v>
      </c>
      <c r="X328" t="str">
        <f t="shared" si="59"/>
        <v>2016</v>
      </c>
    </row>
    <row r="329" spans="1:24" ht="18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 s="7">
        <f t="shared" si="50"/>
        <v>38.53846153846154</v>
      </c>
      <c r="H329" s="7">
        <f t="shared" si="51"/>
        <v>30.363636363636363</v>
      </c>
      <c r="I329">
        <v>33</v>
      </c>
      <c r="J329" t="s">
        <v>21</v>
      </c>
      <c r="K329" t="s">
        <v>22</v>
      </c>
      <c r="L329" s="8">
        <f t="shared" si="52"/>
        <v>43705.208333333328</v>
      </c>
      <c r="M329">
        <v>1566968400</v>
      </c>
      <c r="N329" s="8">
        <f t="shared" si="5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s="10" t="str">
        <f t="shared" si="54"/>
        <v>theater</v>
      </c>
      <c r="T329" t="str">
        <f t="shared" si="55"/>
        <v>plays</v>
      </c>
      <c r="U329" t="str">
        <f t="shared" si="56"/>
        <v>Aug</v>
      </c>
      <c r="V329" t="str">
        <f t="shared" si="57"/>
        <v>2019</v>
      </c>
      <c r="W329" t="str">
        <f t="shared" si="58"/>
        <v>Sep</v>
      </c>
      <c r="X329" t="str">
        <f t="shared" si="59"/>
        <v>2019</v>
      </c>
    </row>
    <row r="330" spans="1:24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 s="7">
        <f t="shared" si="50"/>
        <v>133.56231003039514</v>
      </c>
      <c r="H330" s="7">
        <f t="shared" si="51"/>
        <v>54.004916018025398</v>
      </c>
      <c r="I330">
        <v>2441</v>
      </c>
      <c r="J330" t="s">
        <v>21</v>
      </c>
      <c r="K330" t="s">
        <v>22</v>
      </c>
      <c r="L330" s="8">
        <f t="shared" si="52"/>
        <v>43434.25</v>
      </c>
      <c r="M330">
        <v>1543557600</v>
      </c>
      <c r="N330" s="8">
        <f t="shared" si="53"/>
        <v>43445.25</v>
      </c>
      <c r="O330">
        <v>1544508000</v>
      </c>
      <c r="P330" t="b">
        <v>0</v>
      </c>
      <c r="Q330" t="b">
        <v>0</v>
      </c>
      <c r="R330" t="s">
        <v>23</v>
      </c>
      <c r="S330" s="10" t="str">
        <f t="shared" si="54"/>
        <v>music</v>
      </c>
      <c r="T330" t="str">
        <f t="shared" si="55"/>
        <v>rock</v>
      </c>
      <c r="U330" t="str">
        <f t="shared" si="56"/>
        <v>Nov</v>
      </c>
      <c r="V330" t="str">
        <f t="shared" si="57"/>
        <v>2018</v>
      </c>
      <c r="W330" t="str">
        <f t="shared" si="58"/>
        <v>Dec</v>
      </c>
      <c r="X330" t="str">
        <f t="shared" si="59"/>
        <v>2018</v>
      </c>
    </row>
    <row r="331" spans="1:24" ht="18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 s="7">
        <f t="shared" si="50"/>
        <v>22.896588486140725</v>
      </c>
      <c r="H331" s="7">
        <f t="shared" si="51"/>
        <v>101.78672985781991</v>
      </c>
      <c r="I331">
        <v>211</v>
      </c>
      <c r="J331" t="s">
        <v>21</v>
      </c>
      <c r="K331" t="s">
        <v>22</v>
      </c>
      <c r="L331" s="8">
        <f t="shared" si="52"/>
        <v>42716.25</v>
      </c>
      <c r="M331">
        <v>1481522400</v>
      </c>
      <c r="N331" s="8">
        <f t="shared" si="53"/>
        <v>42727.25</v>
      </c>
      <c r="O331">
        <v>1482472800</v>
      </c>
      <c r="P331" t="b">
        <v>0</v>
      </c>
      <c r="Q331" t="b">
        <v>0</v>
      </c>
      <c r="R331" t="s">
        <v>89</v>
      </c>
      <c r="S331" s="10" t="str">
        <f t="shared" si="54"/>
        <v>games</v>
      </c>
      <c r="T331" t="str">
        <f t="shared" si="55"/>
        <v>video games</v>
      </c>
      <c r="U331" t="str">
        <f t="shared" si="56"/>
        <v>Dec</v>
      </c>
      <c r="V331" t="str">
        <f t="shared" si="57"/>
        <v>2016</v>
      </c>
      <c r="W331" t="str">
        <f t="shared" si="58"/>
        <v>Dec</v>
      </c>
      <c r="X331" t="str">
        <f t="shared" si="59"/>
        <v>2016</v>
      </c>
    </row>
    <row r="332" spans="1:24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 s="7">
        <f t="shared" si="50"/>
        <v>184.95548961424333</v>
      </c>
      <c r="H332" s="7">
        <f t="shared" si="51"/>
        <v>45.003610108303249</v>
      </c>
      <c r="I332">
        <v>1385</v>
      </c>
      <c r="J332" t="s">
        <v>40</v>
      </c>
      <c r="K332" t="s">
        <v>41</v>
      </c>
      <c r="L332" s="8">
        <f t="shared" si="52"/>
        <v>43077.25</v>
      </c>
      <c r="M332">
        <v>1512712800</v>
      </c>
      <c r="N332" s="8">
        <f t="shared" si="53"/>
        <v>43078.25</v>
      </c>
      <c r="O332">
        <v>1512799200</v>
      </c>
      <c r="P332" t="b">
        <v>0</v>
      </c>
      <c r="Q332" t="b">
        <v>0</v>
      </c>
      <c r="R332" t="s">
        <v>42</v>
      </c>
      <c r="S332" s="10" t="str">
        <f t="shared" si="54"/>
        <v>film &amp; video</v>
      </c>
      <c r="T332" t="str">
        <f t="shared" si="55"/>
        <v>documentary</v>
      </c>
      <c r="U332" t="str">
        <f t="shared" si="56"/>
        <v>Dec</v>
      </c>
      <c r="V332" t="str">
        <f t="shared" si="57"/>
        <v>2017</v>
      </c>
      <c r="W332" t="str">
        <f t="shared" si="58"/>
        <v>Dec</v>
      </c>
      <c r="X332" t="str">
        <f t="shared" si="59"/>
        <v>2017</v>
      </c>
    </row>
    <row r="333" spans="1:24" ht="18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 s="7">
        <f t="shared" si="50"/>
        <v>443.72727272727275</v>
      </c>
      <c r="H333" s="7">
        <f t="shared" si="51"/>
        <v>77.068421052631578</v>
      </c>
      <c r="I333">
        <v>190</v>
      </c>
      <c r="J333" t="s">
        <v>21</v>
      </c>
      <c r="K333" t="s">
        <v>22</v>
      </c>
      <c r="L333" s="8">
        <f t="shared" si="52"/>
        <v>40896.25</v>
      </c>
      <c r="M333">
        <v>1324274400</v>
      </c>
      <c r="N333" s="8">
        <f t="shared" si="53"/>
        <v>40897.25</v>
      </c>
      <c r="O333">
        <v>1324360800</v>
      </c>
      <c r="P333" t="b">
        <v>0</v>
      </c>
      <c r="Q333" t="b">
        <v>0</v>
      </c>
      <c r="R333" t="s">
        <v>17</v>
      </c>
      <c r="S333" s="10" t="str">
        <f t="shared" si="54"/>
        <v>food</v>
      </c>
      <c r="T333" t="str">
        <f t="shared" si="55"/>
        <v>food trucks</v>
      </c>
      <c r="U333" t="str">
        <f t="shared" si="56"/>
        <v>Dec</v>
      </c>
      <c r="V333" t="str">
        <f t="shared" si="57"/>
        <v>2011</v>
      </c>
      <c r="W333" t="str">
        <f t="shared" si="58"/>
        <v>Dec</v>
      </c>
      <c r="X333" t="str">
        <f t="shared" si="59"/>
        <v>2011</v>
      </c>
    </row>
    <row r="334" spans="1:24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 s="7">
        <f t="shared" si="50"/>
        <v>199.9806763285024</v>
      </c>
      <c r="H334" s="7">
        <f t="shared" si="51"/>
        <v>88.076595744680844</v>
      </c>
      <c r="I334">
        <v>470</v>
      </c>
      <c r="J334" t="s">
        <v>21</v>
      </c>
      <c r="K334" t="s">
        <v>22</v>
      </c>
      <c r="L334" s="8">
        <f t="shared" si="52"/>
        <v>41361.208333333336</v>
      </c>
      <c r="M334">
        <v>1364446800</v>
      </c>
      <c r="N334" s="8">
        <f t="shared" si="5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s="10" t="str">
        <f t="shared" si="54"/>
        <v>technology</v>
      </c>
      <c r="T334" t="str">
        <f t="shared" si="55"/>
        <v>wearables</v>
      </c>
      <c r="U334" t="str">
        <f t="shared" si="56"/>
        <v>Mar</v>
      </c>
      <c r="V334" t="str">
        <f t="shared" si="57"/>
        <v>2013</v>
      </c>
      <c r="W334" t="str">
        <f t="shared" si="58"/>
        <v>Mar</v>
      </c>
      <c r="X334" t="str">
        <f t="shared" si="59"/>
        <v>2013</v>
      </c>
    </row>
    <row r="335" spans="1:24" ht="18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 s="7">
        <f t="shared" si="50"/>
        <v>123.95833333333333</v>
      </c>
      <c r="H335" s="7">
        <f t="shared" si="51"/>
        <v>47.035573122529641</v>
      </c>
      <c r="I335">
        <v>253</v>
      </c>
      <c r="J335" t="s">
        <v>21</v>
      </c>
      <c r="K335" t="s">
        <v>22</v>
      </c>
      <c r="L335" s="8">
        <f t="shared" si="52"/>
        <v>43424.25</v>
      </c>
      <c r="M335">
        <v>1542693600</v>
      </c>
      <c r="N335" s="8">
        <f t="shared" si="53"/>
        <v>43452.25</v>
      </c>
      <c r="O335">
        <v>1545112800</v>
      </c>
      <c r="P335" t="b">
        <v>0</v>
      </c>
      <c r="Q335" t="b">
        <v>0</v>
      </c>
      <c r="R335" t="s">
        <v>33</v>
      </c>
      <c r="S335" s="10" t="str">
        <f t="shared" si="54"/>
        <v>theater</v>
      </c>
      <c r="T335" t="str">
        <f t="shared" si="55"/>
        <v>plays</v>
      </c>
      <c r="U335" t="str">
        <f t="shared" si="56"/>
        <v>Nov</v>
      </c>
      <c r="V335" t="str">
        <f t="shared" si="57"/>
        <v>2018</v>
      </c>
      <c r="W335" t="str">
        <f t="shared" si="58"/>
        <v>Dec</v>
      </c>
      <c r="X335" t="str">
        <f t="shared" si="59"/>
        <v>2018</v>
      </c>
    </row>
    <row r="336" spans="1:24" ht="18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 s="7">
        <f t="shared" si="50"/>
        <v>186.61329305135951</v>
      </c>
      <c r="H336" s="7">
        <f t="shared" si="51"/>
        <v>110.99550763701707</v>
      </c>
      <c r="I336">
        <v>1113</v>
      </c>
      <c r="J336" t="s">
        <v>21</v>
      </c>
      <c r="K336" t="s">
        <v>22</v>
      </c>
      <c r="L336" s="8">
        <f t="shared" si="52"/>
        <v>43110.25</v>
      </c>
      <c r="M336">
        <v>1515564000</v>
      </c>
      <c r="N336" s="8">
        <f t="shared" si="53"/>
        <v>43117.25</v>
      </c>
      <c r="O336">
        <v>1516168800</v>
      </c>
      <c r="P336" t="b">
        <v>0</v>
      </c>
      <c r="Q336" t="b">
        <v>0</v>
      </c>
      <c r="R336" t="s">
        <v>23</v>
      </c>
      <c r="S336" s="10" t="str">
        <f t="shared" si="54"/>
        <v>music</v>
      </c>
      <c r="T336" t="str">
        <f t="shared" si="55"/>
        <v>rock</v>
      </c>
      <c r="U336" t="str">
        <f t="shared" si="56"/>
        <v>Jan</v>
      </c>
      <c r="V336" t="str">
        <f t="shared" si="57"/>
        <v>2018</v>
      </c>
      <c r="W336" t="str">
        <f t="shared" si="58"/>
        <v>Jan</v>
      </c>
      <c r="X336" t="str">
        <f t="shared" si="59"/>
        <v>2018</v>
      </c>
    </row>
    <row r="337" spans="1:24" ht="18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 s="7">
        <f t="shared" si="50"/>
        <v>114.28538550057536</v>
      </c>
      <c r="H337" s="7">
        <f t="shared" si="51"/>
        <v>87.003066141042481</v>
      </c>
      <c r="I337">
        <v>2283</v>
      </c>
      <c r="J337" t="s">
        <v>21</v>
      </c>
      <c r="K337" t="s">
        <v>22</v>
      </c>
      <c r="L337" s="8">
        <f t="shared" si="52"/>
        <v>43784.25</v>
      </c>
      <c r="M337">
        <v>1573797600</v>
      </c>
      <c r="N337" s="8">
        <f t="shared" si="53"/>
        <v>43797.25</v>
      </c>
      <c r="O337">
        <v>1574920800</v>
      </c>
      <c r="P337" t="b">
        <v>0</v>
      </c>
      <c r="Q337" t="b">
        <v>0</v>
      </c>
      <c r="R337" t="s">
        <v>23</v>
      </c>
      <c r="S337" s="10" t="str">
        <f t="shared" si="54"/>
        <v>music</v>
      </c>
      <c r="T337" t="str">
        <f t="shared" si="55"/>
        <v>rock</v>
      </c>
      <c r="U337" t="str">
        <f t="shared" si="56"/>
        <v>Nov</v>
      </c>
      <c r="V337" t="str">
        <f t="shared" si="57"/>
        <v>2019</v>
      </c>
      <c r="W337" t="str">
        <f t="shared" si="58"/>
        <v>Nov</v>
      </c>
      <c r="X337" t="str">
        <f t="shared" si="59"/>
        <v>2019</v>
      </c>
    </row>
    <row r="338" spans="1:24" ht="18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 s="7">
        <f t="shared" si="50"/>
        <v>97.032531824611041</v>
      </c>
      <c r="H338" s="7">
        <f t="shared" si="51"/>
        <v>63.994402985074629</v>
      </c>
      <c r="I338">
        <v>1072</v>
      </c>
      <c r="J338" t="s">
        <v>21</v>
      </c>
      <c r="K338" t="s">
        <v>22</v>
      </c>
      <c r="L338" s="8">
        <f t="shared" si="52"/>
        <v>40527.25</v>
      </c>
      <c r="M338">
        <v>1292392800</v>
      </c>
      <c r="N338" s="8">
        <f t="shared" si="53"/>
        <v>40528.25</v>
      </c>
      <c r="O338">
        <v>1292479200</v>
      </c>
      <c r="P338" t="b">
        <v>0</v>
      </c>
      <c r="Q338" t="b">
        <v>1</v>
      </c>
      <c r="R338" t="s">
        <v>23</v>
      </c>
      <c r="S338" s="10" t="str">
        <f t="shared" si="54"/>
        <v>music</v>
      </c>
      <c r="T338" t="str">
        <f t="shared" si="55"/>
        <v>rock</v>
      </c>
      <c r="U338" t="str">
        <f t="shared" si="56"/>
        <v>Dec</v>
      </c>
      <c r="V338" t="str">
        <f t="shared" si="57"/>
        <v>2010</v>
      </c>
      <c r="W338" t="str">
        <f t="shared" si="58"/>
        <v>Dec</v>
      </c>
      <c r="X338" t="str">
        <f t="shared" si="59"/>
        <v>2010</v>
      </c>
    </row>
    <row r="339" spans="1:24" ht="18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 s="7">
        <f t="shared" si="50"/>
        <v>122.81904761904762</v>
      </c>
      <c r="H339" s="7">
        <f t="shared" si="51"/>
        <v>105.9945205479452</v>
      </c>
      <c r="I339">
        <v>1095</v>
      </c>
      <c r="J339" t="s">
        <v>21</v>
      </c>
      <c r="K339" t="s">
        <v>22</v>
      </c>
      <c r="L339" s="8">
        <f t="shared" si="52"/>
        <v>43780.25</v>
      </c>
      <c r="M339">
        <v>1573452000</v>
      </c>
      <c r="N339" s="8">
        <f t="shared" si="53"/>
        <v>43781.25</v>
      </c>
      <c r="O339">
        <v>1573538400</v>
      </c>
      <c r="P339" t="b">
        <v>0</v>
      </c>
      <c r="Q339" t="b">
        <v>0</v>
      </c>
      <c r="R339" t="s">
        <v>33</v>
      </c>
      <c r="S339" s="10" t="str">
        <f t="shared" si="54"/>
        <v>theater</v>
      </c>
      <c r="T339" t="str">
        <f t="shared" si="55"/>
        <v>plays</v>
      </c>
      <c r="U339" t="str">
        <f t="shared" si="56"/>
        <v>Nov</v>
      </c>
      <c r="V339" t="str">
        <f t="shared" si="57"/>
        <v>2019</v>
      </c>
      <c r="W339" t="str">
        <f t="shared" si="58"/>
        <v>Nov</v>
      </c>
      <c r="X339" t="str">
        <f t="shared" si="59"/>
        <v>2019</v>
      </c>
    </row>
    <row r="340" spans="1:24" ht="18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 s="7">
        <f t="shared" si="50"/>
        <v>179.14326647564468</v>
      </c>
      <c r="H340" s="7">
        <f t="shared" si="51"/>
        <v>73.989349112426041</v>
      </c>
      <c r="I340">
        <v>1690</v>
      </c>
      <c r="J340" t="s">
        <v>21</v>
      </c>
      <c r="K340" t="s">
        <v>22</v>
      </c>
      <c r="L340" s="8">
        <f t="shared" si="52"/>
        <v>40821.208333333336</v>
      </c>
      <c r="M340">
        <v>1317790800</v>
      </c>
      <c r="N340" s="8">
        <f t="shared" si="5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s="10" t="str">
        <f t="shared" si="54"/>
        <v>theater</v>
      </c>
      <c r="T340" t="str">
        <f t="shared" si="55"/>
        <v>plays</v>
      </c>
      <c r="U340" t="str">
        <f t="shared" si="56"/>
        <v>Oct</v>
      </c>
      <c r="V340" t="str">
        <f t="shared" si="57"/>
        <v>2011</v>
      </c>
      <c r="W340" t="str">
        <f t="shared" si="58"/>
        <v>Nov</v>
      </c>
      <c r="X340" t="str">
        <f t="shared" si="59"/>
        <v>2011</v>
      </c>
    </row>
    <row r="341" spans="1:24" ht="18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 s="7">
        <f t="shared" si="50"/>
        <v>79.951577402787962</v>
      </c>
      <c r="H341" s="7">
        <f t="shared" si="51"/>
        <v>84.02004626060139</v>
      </c>
      <c r="I341">
        <v>1297</v>
      </c>
      <c r="J341" t="s">
        <v>15</v>
      </c>
      <c r="K341" t="s">
        <v>16</v>
      </c>
      <c r="L341" s="8">
        <f t="shared" si="52"/>
        <v>42949.208333333328</v>
      </c>
      <c r="M341">
        <v>1501650000</v>
      </c>
      <c r="N341" s="8">
        <f t="shared" si="5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s="10" t="str">
        <f t="shared" si="54"/>
        <v>theater</v>
      </c>
      <c r="T341" t="str">
        <f t="shared" si="55"/>
        <v>plays</v>
      </c>
      <c r="U341" t="str">
        <f t="shared" si="56"/>
        <v>Aug</v>
      </c>
      <c r="V341" t="str">
        <f t="shared" si="57"/>
        <v>2017</v>
      </c>
      <c r="W341" t="str">
        <f t="shared" si="58"/>
        <v>Aug</v>
      </c>
      <c r="X341" t="str">
        <f t="shared" si="59"/>
        <v>2017</v>
      </c>
    </row>
    <row r="342" spans="1:24" ht="18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 s="7">
        <f t="shared" si="50"/>
        <v>94.242587601078171</v>
      </c>
      <c r="H342" s="7">
        <f t="shared" si="51"/>
        <v>88.966921119592882</v>
      </c>
      <c r="I342">
        <v>393</v>
      </c>
      <c r="J342" t="s">
        <v>21</v>
      </c>
      <c r="K342" t="s">
        <v>22</v>
      </c>
      <c r="L342" s="8">
        <f t="shared" si="52"/>
        <v>40889.25</v>
      </c>
      <c r="M342">
        <v>1323669600</v>
      </c>
      <c r="N342" s="8">
        <f t="shared" si="53"/>
        <v>40890.25</v>
      </c>
      <c r="O342">
        <v>1323756000</v>
      </c>
      <c r="P342" t="b">
        <v>0</v>
      </c>
      <c r="Q342" t="b">
        <v>0</v>
      </c>
      <c r="R342" t="s">
        <v>122</v>
      </c>
      <c r="S342" s="10" t="str">
        <f t="shared" si="54"/>
        <v>photography</v>
      </c>
      <c r="T342" t="str">
        <f t="shared" si="55"/>
        <v>photography books</v>
      </c>
      <c r="U342" t="str">
        <f t="shared" si="56"/>
        <v>Dec</v>
      </c>
      <c r="V342" t="str">
        <f t="shared" si="57"/>
        <v>2011</v>
      </c>
      <c r="W342" t="str">
        <f t="shared" si="58"/>
        <v>Dec</v>
      </c>
      <c r="X342" t="str">
        <f t="shared" si="59"/>
        <v>2011</v>
      </c>
    </row>
    <row r="343" spans="1:24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 s="7">
        <f t="shared" si="50"/>
        <v>84.669291338582681</v>
      </c>
      <c r="H343" s="7">
        <f t="shared" si="51"/>
        <v>76.990453460620529</v>
      </c>
      <c r="I343">
        <v>1257</v>
      </c>
      <c r="J343" t="s">
        <v>21</v>
      </c>
      <c r="K343" t="s">
        <v>22</v>
      </c>
      <c r="L343" s="8">
        <f t="shared" si="52"/>
        <v>42244.208333333328</v>
      </c>
      <c r="M343">
        <v>1440738000</v>
      </c>
      <c r="N343" s="8">
        <f t="shared" si="5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s="10" t="str">
        <f t="shared" si="54"/>
        <v>music</v>
      </c>
      <c r="T343" t="str">
        <f t="shared" si="55"/>
        <v>indie rock</v>
      </c>
      <c r="U343" t="str">
        <f t="shared" si="56"/>
        <v>Aug</v>
      </c>
      <c r="V343" t="str">
        <f t="shared" si="57"/>
        <v>2015</v>
      </c>
      <c r="W343" t="str">
        <f t="shared" si="58"/>
        <v>Sep</v>
      </c>
      <c r="X343" t="str">
        <f t="shared" si="59"/>
        <v>2015</v>
      </c>
    </row>
    <row r="344" spans="1:24" ht="18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 s="7">
        <f t="shared" si="50"/>
        <v>66.521920668058456</v>
      </c>
      <c r="H344" s="7">
        <f t="shared" si="51"/>
        <v>97.146341463414629</v>
      </c>
      <c r="I344">
        <v>328</v>
      </c>
      <c r="J344" t="s">
        <v>21</v>
      </c>
      <c r="K344" t="s">
        <v>22</v>
      </c>
      <c r="L344" s="8">
        <f t="shared" si="52"/>
        <v>41475.208333333336</v>
      </c>
      <c r="M344">
        <v>1374296400</v>
      </c>
      <c r="N344" s="8">
        <f t="shared" si="5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s="10" t="str">
        <f t="shared" si="54"/>
        <v>theater</v>
      </c>
      <c r="T344" t="str">
        <f t="shared" si="55"/>
        <v>plays</v>
      </c>
      <c r="U344" t="str">
        <f t="shared" si="56"/>
        <v>Jul</v>
      </c>
      <c r="V344" t="str">
        <f t="shared" si="57"/>
        <v>2013</v>
      </c>
      <c r="W344" t="str">
        <f t="shared" si="58"/>
        <v>Aug</v>
      </c>
      <c r="X344" t="str">
        <f t="shared" si="59"/>
        <v>2013</v>
      </c>
    </row>
    <row r="345" spans="1:24" ht="18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 s="7">
        <f t="shared" si="50"/>
        <v>53.922222222222224</v>
      </c>
      <c r="H345" s="7">
        <f t="shared" si="51"/>
        <v>33.013605442176868</v>
      </c>
      <c r="I345">
        <v>147</v>
      </c>
      <c r="J345" t="s">
        <v>21</v>
      </c>
      <c r="K345" t="s">
        <v>22</v>
      </c>
      <c r="L345" s="8">
        <f t="shared" si="52"/>
        <v>41597.25</v>
      </c>
      <c r="M345">
        <v>1384840800</v>
      </c>
      <c r="N345" s="8">
        <f t="shared" si="53"/>
        <v>41650.25</v>
      </c>
      <c r="O345">
        <v>1389420000</v>
      </c>
      <c r="P345" t="b">
        <v>0</v>
      </c>
      <c r="Q345" t="b">
        <v>0</v>
      </c>
      <c r="R345" t="s">
        <v>33</v>
      </c>
      <c r="S345" s="10" t="str">
        <f t="shared" si="54"/>
        <v>theater</v>
      </c>
      <c r="T345" t="str">
        <f t="shared" si="55"/>
        <v>plays</v>
      </c>
      <c r="U345" t="str">
        <f t="shared" si="56"/>
        <v>Nov</v>
      </c>
      <c r="V345" t="str">
        <f t="shared" si="57"/>
        <v>2013</v>
      </c>
      <c r="W345" t="str">
        <f t="shared" si="58"/>
        <v>Jan</v>
      </c>
      <c r="X345" t="str">
        <f t="shared" si="59"/>
        <v>2014</v>
      </c>
    </row>
    <row r="346" spans="1:24" ht="18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 s="7">
        <f t="shared" si="50"/>
        <v>41.983299595141702</v>
      </c>
      <c r="H346" s="7">
        <f t="shared" si="51"/>
        <v>99.950602409638549</v>
      </c>
      <c r="I346">
        <v>830</v>
      </c>
      <c r="J346" t="s">
        <v>21</v>
      </c>
      <c r="K346" t="s">
        <v>22</v>
      </c>
      <c r="L346" s="8">
        <f t="shared" si="52"/>
        <v>43122.25</v>
      </c>
      <c r="M346">
        <v>1516600800</v>
      </c>
      <c r="N346" s="8">
        <f t="shared" si="53"/>
        <v>43162.25</v>
      </c>
      <c r="O346">
        <v>1520056800</v>
      </c>
      <c r="P346" t="b">
        <v>0</v>
      </c>
      <c r="Q346" t="b">
        <v>0</v>
      </c>
      <c r="R346" t="s">
        <v>89</v>
      </c>
      <c r="S346" s="10" t="str">
        <f t="shared" si="54"/>
        <v>games</v>
      </c>
      <c r="T346" t="str">
        <f t="shared" si="55"/>
        <v>video games</v>
      </c>
      <c r="U346" t="str">
        <f t="shared" si="56"/>
        <v>Jan</v>
      </c>
      <c r="V346" t="str">
        <f t="shared" si="57"/>
        <v>2018</v>
      </c>
      <c r="W346" t="str">
        <f t="shared" si="58"/>
        <v>Mar</v>
      </c>
      <c r="X346" t="str">
        <f t="shared" si="59"/>
        <v>2018</v>
      </c>
    </row>
    <row r="347" spans="1:24" ht="18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 s="7">
        <f t="shared" si="50"/>
        <v>14.69479695431472</v>
      </c>
      <c r="H347" s="7">
        <f t="shared" si="51"/>
        <v>69.966767371601208</v>
      </c>
      <c r="I347">
        <v>331</v>
      </c>
      <c r="J347" t="s">
        <v>40</v>
      </c>
      <c r="K347" t="s">
        <v>41</v>
      </c>
      <c r="L347" s="8">
        <f t="shared" si="52"/>
        <v>42194.208333333328</v>
      </c>
      <c r="M347">
        <v>1436418000</v>
      </c>
      <c r="N347" s="8">
        <f t="shared" si="5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s="10" t="str">
        <f t="shared" si="54"/>
        <v>film &amp; video</v>
      </c>
      <c r="T347" t="str">
        <f t="shared" si="55"/>
        <v>drama</v>
      </c>
      <c r="U347" t="str">
        <f t="shared" si="56"/>
        <v>Jul</v>
      </c>
      <c r="V347" t="str">
        <f t="shared" si="57"/>
        <v>2015</v>
      </c>
      <c r="W347" t="str">
        <f t="shared" si="58"/>
        <v>Jul</v>
      </c>
      <c r="X347" t="str">
        <f t="shared" si="59"/>
        <v>2015</v>
      </c>
    </row>
    <row r="348" spans="1:24" ht="18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 s="7">
        <f t="shared" si="50"/>
        <v>34.475000000000001</v>
      </c>
      <c r="H348" s="7">
        <f t="shared" si="51"/>
        <v>110.32</v>
      </c>
      <c r="I348">
        <v>25</v>
      </c>
      <c r="J348" t="s">
        <v>21</v>
      </c>
      <c r="K348" t="s">
        <v>22</v>
      </c>
      <c r="L348" s="8">
        <f t="shared" si="52"/>
        <v>42971.208333333328</v>
      </c>
      <c r="M348">
        <v>1503550800</v>
      </c>
      <c r="N348" s="8">
        <f t="shared" si="5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s="10" t="str">
        <f t="shared" si="54"/>
        <v>music</v>
      </c>
      <c r="T348" t="str">
        <f t="shared" si="55"/>
        <v>indie rock</v>
      </c>
      <c r="U348" t="str">
        <f t="shared" si="56"/>
        <v>Aug</v>
      </c>
      <c r="V348" t="str">
        <f t="shared" si="57"/>
        <v>2017</v>
      </c>
      <c r="W348" t="str">
        <f t="shared" si="58"/>
        <v>Oct</v>
      </c>
      <c r="X348" t="str">
        <f t="shared" si="59"/>
        <v>2017</v>
      </c>
    </row>
    <row r="349" spans="1:24" ht="18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 s="7">
        <f t="shared" si="50"/>
        <v>1400.7777777777778</v>
      </c>
      <c r="H349" s="7">
        <f t="shared" si="51"/>
        <v>66.005235602094245</v>
      </c>
      <c r="I349">
        <v>191</v>
      </c>
      <c r="J349" t="s">
        <v>21</v>
      </c>
      <c r="K349" t="s">
        <v>22</v>
      </c>
      <c r="L349" s="8">
        <f t="shared" si="52"/>
        <v>42046.25</v>
      </c>
      <c r="M349">
        <v>1423634400</v>
      </c>
      <c r="N349" s="8">
        <f t="shared" si="53"/>
        <v>42070.25</v>
      </c>
      <c r="O349">
        <v>1425708000</v>
      </c>
      <c r="P349" t="b">
        <v>0</v>
      </c>
      <c r="Q349" t="b">
        <v>0</v>
      </c>
      <c r="R349" t="s">
        <v>28</v>
      </c>
      <c r="S349" s="10" t="str">
        <f t="shared" si="54"/>
        <v>technology</v>
      </c>
      <c r="T349" t="str">
        <f t="shared" si="55"/>
        <v>web</v>
      </c>
      <c r="U349" t="str">
        <f t="shared" si="56"/>
        <v>Feb</v>
      </c>
      <c r="V349" t="str">
        <f t="shared" si="57"/>
        <v>2015</v>
      </c>
      <c r="W349" t="str">
        <f t="shared" si="58"/>
        <v>Mar</v>
      </c>
      <c r="X349" t="str">
        <f t="shared" si="59"/>
        <v>2015</v>
      </c>
    </row>
    <row r="350" spans="1:24" ht="18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 s="7">
        <f t="shared" si="50"/>
        <v>71.770351758793964</v>
      </c>
      <c r="H350" s="7">
        <f t="shared" si="51"/>
        <v>41.005742176284812</v>
      </c>
      <c r="I350">
        <v>3483</v>
      </c>
      <c r="J350" t="s">
        <v>21</v>
      </c>
      <c r="K350" t="s">
        <v>22</v>
      </c>
      <c r="L350" s="8">
        <f t="shared" si="52"/>
        <v>42782.25</v>
      </c>
      <c r="M350">
        <v>1487224800</v>
      </c>
      <c r="N350" s="8">
        <f t="shared" si="53"/>
        <v>42795.25</v>
      </c>
      <c r="O350">
        <v>1488348000</v>
      </c>
      <c r="P350" t="b">
        <v>0</v>
      </c>
      <c r="Q350" t="b">
        <v>0</v>
      </c>
      <c r="R350" t="s">
        <v>17</v>
      </c>
      <c r="S350" s="10" t="str">
        <f t="shared" si="54"/>
        <v>food</v>
      </c>
      <c r="T350" t="str">
        <f t="shared" si="55"/>
        <v>food trucks</v>
      </c>
      <c r="U350" t="str">
        <f t="shared" si="56"/>
        <v>Feb</v>
      </c>
      <c r="V350" t="str">
        <f t="shared" si="57"/>
        <v>2017</v>
      </c>
      <c r="W350" t="str">
        <f t="shared" si="58"/>
        <v>Mar</v>
      </c>
      <c r="X350" t="str">
        <f t="shared" si="59"/>
        <v>2017</v>
      </c>
    </row>
    <row r="351" spans="1:24" ht="18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 s="7">
        <f t="shared" si="50"/>
        <v>53.074115044247783</v>
      </c>
      <c r="H351" s="7">
        <f t="shared" si="51"/>
        <v>103.96316359696641</v>
      </c>
      <c r="I351">
        <v>923</v>
      </c>
      <c r="J351" t="s">
        <v>21</v>
      </c>
      <c r="K351" t="s">
        <v>22</v>
      </c>
      <c r="L351" s="8">
        <f t="shared" si="52"/>
        <v>42930.208333333328</v>
      </c>
      <c r="M351">
        <v>1500008400</v>
      </c>
      <c r="N351" s="8">
        <f t="shared" si="5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s="10" t="str">
        <f t="shared" si="54"/>
        <v>theater</v>
      </c>
      <c r="T351" t="str">
        <f t="shared" si="55"/>
        <v>plays</v>
      </c>
      <c r="U351" t="str">
        <f t="shared" si="56"/>
        <v>Jul</v>
      </c>
      <c r="V351" t="str">
        <f t="shared" si="57"/>
        <v>2017</v>
      </c>
      <c r="W351" t="str">
        <f t="shared" si="58"/>
        <v>Aug</v>
      </c>
      <c r="X351" t="str">
        <f t="shared" si="59"/>
        <v>2017</v>
      </c>
    </row>
    <row r="352" spans="1:24" ht="18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 s="7">
        <f t="shared" si="50"/>
        <v>5</v>
      </c>
      <c r="H352" s="7">
        <f t="shared" si="51"/>
        <v>5</v>
      </c>
      <c r="I352">
        <v>1</v>
      </c>
      <c r="J352" t="s">
        <v>21</v>
      </c>
      <c r="K352" t="s">
        <v>22</v>
      </c>
      <c r="L352" s="8">
        <f t="shared" si="52"/>
        <v>42144.208333333328</v>
      </c>
      <c r="M352">
        <v>1432098000</v>
      </c>
      <c r="N352" s="8">
        <f t="shared" si="5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s="10" t="str">
        <f t="shared" si="54"/>
        <v>music</v>
      </c>
      <c r="T352" t="str">
        <f t="shared" si="55"/>
        <v>jazz</v>
      </c>
      <c r="U352" t="str">
        <f t="shared" si="56"/>
        <v>May</v>
      </c>
      <c r="V352" t="str">
        <f t="shared" si="57"/>
        <v>2015</v>
      </c>
      <c r="W352" t="str">
        <f t="shared" si="58"/>
        <v>Jun</v>
      </c>
      <c r="X352" t="str">
        <f t="shared" si="59"/>
        <v>2015</v>
      </c>
    </row>
    <row r="353" spans="1:24" ht="18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 s="7">
        <f t="shared" si="50"/>
        <v>127.70715249662618</v>
      </c>
      <c r="H353" s="7">
        <f t="shared" si="51"/>
        <v>47.009935419771487</v>
      </c>
      <c r="I353">
        <v>2013</v>
      </c>
      <c r="J353" t="s">
        <v>21</v>
      </c>
      <c r="K353" t="s">
        <v>22</v>
      </c>
      <c r="L353" s="8">
        <f t="shared" si="52"/>
        <v>42240.208333333328</v>
      </c>
      <c r="M353">
        <v>1440392400</v>
      </c>
      <c r="N353" s="8">
        <f t="shared" si="5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s="10" t="str">
        <f t="shared" si="54"/>
        <v>music</v>
      </c>
      <c r="T353" t="str">
        <f t="shared" si="55"/>
        <v>rock</v>
      </c>
      <c r="U353" t="str">
        <f t="shared" si="56"/>
        <v>Aug</v>
      </c>
      <c r="V353" t="str">
        <f t="shared" si="57"/>
        <v>2015</v>
      </c>
      <c r="W353" t="str">
        <f t="shared" si="58"/>
        <v>Sep</v>
      </c>
      <c r="X353" t="str">
        <f t="shared" si="59"/>
        <v>2015</v>
      </c>
    </row>
    <row r="354" spans="1:24" ht="18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 s="7">
        <f t="shared" si="50"/>
        <v>34.892857142857139</v>
      </c>
      <c r="H354" s="7">
        <f t="shared" si="51"/>
        <v>29.606060606060606</v>
      </c>
      <c r="I354">
        <v>33</v>
      </c>
      <c r="J354" t="s">
        <v>15</v>
      </c>
      <c r="K354" t="s">
        <v>16</v>
      </c>
      <c r="L354" s="8">
        <f t="shared" si="52"/>
        <v>42315.25</v>
      </c>
      <c r="M354">
        <v>1446876000</v>
      </c>
      <c r="N354" s="8">
        <f t="shared" si="53"/>
        <v>42323.25</v>
      </c>
      <c r="O354">
        <v>1447567200</v>
      </c>
      <c r="P354" t="b">
        <v>0</v>
      </c>
      <c r="Q354" t="b">
        <v>0</v>
      </c>
      <c r="R354" t="s">
        <v>33</v>
      </c>
      <c r="S354" s="10" t="str">
        <f t="shared" si="54"/>
        <v>theater</v>
      </c>
      <c r="T354" t="str">
        <f t="shared" si="55"/>
        <v>plays</v>
      </c>
      <c r="U354" t="str">
        <f t="shared" si="56"/>
        <v>Nov</v>
      </c>
      <c r="V354" t="str">
        <f t="shared" si="57"/>
        <v>2015</v>
      </c>
      <c r="W354" t="str">
        <f t="shared" si="58"/>
        <v>Nov</v>
      </c>
      <c r="X354" t="str">
        <f t="shared" si="59"/>
        <v>2015</v>
      </c>
    </row>
    <row r="355" spans="1:24" ht="18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 s="7">
        <f t="shared" si="50"/>
        <v>410.59821428571428</v>
      </c>
      <c r="H355" s="7">
        <f t="shared" si="51"/>
        <v>81.010569583088667</v>
      </c>
      <c r="I355">
        <v>1703</v>
      </c>
      <c r="J355" t="s">
        <v>21</v>
      </c>
      <c r="K355" t="s">
        <v>22</v>
      </c>
      <c r="L355" s="8">
        <f t="shared" si="52"/>
        <v>43651.208333333328</v>
      </c>
      <c r="M355">
        <v>1562302800</v>
      </c>
      <c r="N355" s="8">
        <f t="shared" si="5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s="10" t="str">
        <f t="shared" si="54"/>
        <v>theater</v>
      </c>
      <c r="T355" t="str">
        <f t="shared" si="55"/>
        <v>plays</v>
      </c>
      <c r="U355" t="str">
        <f t="shared" si="56"/>
        <v>Jul</v>
      </c>
      <c r="V355" t="str">
        <f t="shared" si="57"/>
        <v>2019</v>
      </c>
      <c r="W355" t="str">
        <f t="shared" si="58"/>
        <v>Jul</v>
      </c>
      <c r="X355" t="str">
        <f t="shared" si="59"/>
        <v>2019</v>
      </c>
    </row>
    <row r="356" spans="1:24" ht="18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 s="7">
        <f t="shared" si="50"/>
        <v>123.73770491803278</v>
      </c>
      <c r="H356" s="7">
        <f t="shared" si="51"/>
        <v>94.35</v>
      </c>
      <c r="I356">
        <v>80</v>
      </c>
      <c r="J356" t="s">
        <v>36</v>
      </c>
      <c r="K356" t="s">
        <v>37</v>
      </c>
      <c r="L356" s="8">
        <f t="shared" si="52"/>
        <v>41520.208333333336</v>
      </c>
      <c r="M356">
        <v>1378184400</v>
      </c>
      <c r="N356" s="8">
        <f t="shared" si="5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s="10" t="str">
        <f t="shared" si="54"/>
        <v>film &amp; video</v>
      </c>
      <c r="T356" t="str">
        <f t="shared" si="55"/>
        <v>documentary</v>
      </c>
      <c r="U356" t="str">
        <f t="shared" si="56"/>
        <v>Sep</v>
      </c>
      <c r="V356" t="str">
        <f t="shared" si="57"/>
        <v>2013</v>
      </c>
      <c r="W356" t="str">
        <f t="shared" si="58"/>
        <v>Sep</v>
      </c>
      <c r="X356" t="str">
        <f t="shared" si="59"/>
        <v>2013</v>
      </c>
    </row>
    <row r="357" spans="1:24" ht="18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 s="7">
        <f t="shared" si="50"/>
        <v>58.973684210526315</v>
      </c>
      <c r="H357" s="7">
        <f t="shared" si="51"/>
        <v>26.058139534883722</v>
      </c>
      <c r="I357">
        <v>86</v>
      </c>
      <c r="J357" t="s">
        <v>21</v>
      </c>
      <c r="K357" t="s">
        <v>22</v>
      </c>
      <c r="L357" s="8">
        <f t="shared" si="52"/>
        <v>42757.25</v>
      </c>
      <c r="M357">
        <v>1485064800</v>
      </c>
      <c r="N357" s="8">
        <f t="shared" si="53"/>
        <v>42797.25</v>
      </c>
      <c r="O357">
        <v>1488520800</v>
      </c>
      <c r="P357" t="b">
        <v>0</v>
      </c>
      <c r="Q357" t="b">
        <v>0</v>
      </c>
      <c r="R357" t="s">
        <v>65</v>
      </c>
      <c r="S357" s="10" t="str">
        <f t="shared" si="54"/>
        <v>technology</v>
      </c>
      <c r="T357" t="str">
        <f t="shared" si="55"/>
        <v>wearables</v>
      </c>
      <c r="U357" t="str">
        <f t="shared" si="56"/>
        <v>Jan</v>
      </c>
      <c r="V357" t="str">
        <f t="shared" si="57"/>
        <v>2017</v>
      </c>
      <c r="W357" t="str">
        <f t="shared" si="58"/>
        <v>Mar</v>
      </c>
      <c r="X357" t="str">
        <f t="shared" si="59"/>
        <v>2017</v>
      </c>
    </row>
    <row r="358" spans="1:24" ht="18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 s="7">
        <f t="shared" si="50"/>
        <v>36.892473118279568</v>
      </c>
      <c r="H358" s="7">
        <f t="shared" si="51"/>
        <v>85.775000000000006</v>
      </c>
      <c r="I358">
        <v>40</v>
      </c>
      <c r="J358" t="s">
        <v>107</v>
      </c>
      <c r="K358" t="s">
        <v>108</v>
      </c>
      <c r="L358" s="8">
        <f t="shared" si="52"/>
        <v>40922.25</v>
      </c>
      <c r="M358">
        <v>1326520800</v>
      </c>
      <c r="N358" s="8">
        <f t="shared" si="53"/>
        <v>40931.25</v>
      </c>
      <c r="O358">
        <v>1327298400</v>
      </c>
      <c r="P358" t="b">
        <v>0</v>
      </c>
      <c r="Q358" t="b">
        <v>0</v>
      </c>
      <c r="R358" t="s">
        <v>33</v>
      </c>
      <c r="S358" s="10" t="str">
        <f t="shared" si="54"/>
        <v>theater</v>
      </c>
      <c r="T358" t="str">
        <f t="shared" si="55"/>
        <v>plays</v>
      </c>
      <c r="U358" t="str">
        <f t="shared" si="56"/>
        <v>Jan</v>
      </c>
      <c r="V358" t="str">
        <f t="shared" si="57"/>
        <v>2012</v>
      </c>
      <c r="W358" t="str">
        <f t="shared" si="58"/>
        <v>Jan</v>
      </c>
      <c r="X358" t="str">
        <f t="shared" si="59"/>
        <v>2012</v>
      </c>
    </row>
    <row r="359" spans="1:24" ht="18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 s="7">
        <f t="shared" si="50"/>
        <v>184.91304347826087</v>
      </c>
      <c r="H359" s="7">
        <f t="shared" si="51"/>
        <v>103.73170731707317</v>
      </c>
      <c r="I359">
        <v>41</v>
      </c>
      <c r="J359" t="s">
        <v>21</v>
      </c>
      <c r="K359" t="s">
        <v>22</v>
      </c>
      <c r="L359" s="8">
        <f t="shared" si="52"/>
        <v>42250.208333333328</v>
      </c>
      <c r="M359">
        <v>1441256400</v>
      </c>
      <c r="N359" s="8">
        <f t="shared" si="5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s="10" t="str">
        <f t="shared" si="54"/>
        <v>games</v>
      </c>
      <c r="T359" t="str">
        <f t="shared" si="55"/>
        <v>video games</v>
      </c>
      <c r="U359" t="str">
        <f t="shared" si="56"/>
        <v>Sep</v>
      </c>
      <c r="V359" t="str">
        <f t="shared" si="57"/>
        <v>2015</v>
      </c>
      <c r="W359" t="str">
        <f t="shared" si="58"/>
        <v>Sep</v>
      </c>
      <c r="X359" t="str">
        <f t="shared" si="59"/>
        <v>2015</v>
      </c>
    </row>
    <row r="360" spans="1:24" ht="18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 s="7">
        <f t="shared" si="50"/>
        <v>11.814432989690722</v>
      </c>
      <c r="H360" s="7">
        <f t="shared" si="51"/>
        <v>49.826086956521742</v>
      </c>
      <c r="I360">
        <v>23</v>
      </c>
      <c r="J360" t="s">
        <v>15</v>
      </c>
      <c r="K360" t="s">
        <v>16</v>
      </c>
      <c r="L360" s="8">
        <f t="shared" si="52"/>
        <v>43322.208333333328</v>
      </c>
      <c r="M360">
        <v>1533877200</v>
      </c>
      <c r="N360" s="8">
        <f t="shared" si="5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s="10" t="str">
        <f t="shared" si="54"/>
        <v>photography</v>
      </c>
      <c r="T360" t="str">
        <f t="shared" si="55"/>
        <v>photography books</v>
      </c>
      <c r="U360" t="str">
        <f t="shared" si="56"/>
        <v>Aug</v>
      </c>
      <c r="V360" t="str">
        <f t="shared" si="57"/>
        <v>2018</v>
      </c>
      <c r="W360" t="str">
        <f t="shared" si="58"/>
        <v>Aug</v>
      </c>
      <c r="X360" t="str">
        <f t="shared" si="59"/>
        <v>2018</v>
      </c>
    </row>
    <row r="361" spans="1:24" ht="18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 s="7">
        <f t="shared" si="50"/>
        <v>298.7</v>
      </c>
      <c r="H361" s="7">
        <f t="shared" si="51"/>
        <v>63.893048128342244</v>
      </c>
      <c r="I361">
        <v>187</v>
      </c>
      <c r="J361" t="s">
        <v>21</v>
      </c>
      <c r="K361" t="s">
        <v>22</v>
      </c>
      <c r="L361" s="8">
        <f t="shared" si="52"/>
        <v>40782.208333333336</v>
      </c>
      <c r="M361">
        <v>1314421200</v>
      </c>
      <c r="N361" s="8">
        <f t="shared" si="5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s="10" t="str">
        <f t="shared" si="54"/>
        <v>film &amp; video</v>
      </c>
      <c r="T361" t="str">
        <f t="shared" si="55"/>
        <v>animation</v>
      </c>
      <c r="U361" t="str">
        <f t="shared" si="56"/>
        <v>Aug</v>
      </c>
      <c r="V361" t="str">
        <f t="shared" si="57"/>
        <v>2011</v>
      </c>
      <c r="W361" t="str">
        <f t="shared" si="58"/>
        <v>Sep</v>
      </c>
      <c r="X361" t="str">
        <f t="shared" si="59"/>
        <v>2011</v>
      </c>
    </row>
    <row r="362" spans="1:24" ht="18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 s="7">
        <f t="shared" si="50"/>
        <v>226.35175879396985</v>
      </c>
      <c r="H362" s="7">
        <f t="shared" si="51"/>
        <v>47.002434782608695</v>
      </c>
      <c r="I362">
        <v>2875</v>
      </c>
      <c r="J362" t="s">
        <v>40</v>
      </c>
      <c r="K362" t="s">
        <v>41</v>
      </c>
      <c r="L362" s="8">
        <f t="shared" si="52"/>
        <v>40544.25</v>
      </c>
      <c r="M362">
        <v>1293861600</v>
      </c>
      <c r="N362" s="8">
        <f t="shared" si="53"/>
        <v>40558.25</v>
      </c>
      <c r="O362">
        <v>1295071200</v>
      </c>
      <c r="P362" t="b">
        <v>0</v>
      </c>
      <c r="Q362" t="b">
        <v>1</v>
      </c>
      <c r="R362" t="s">
        <v>33</v>
      </c>
      <c r="S362" s="10" t="str">
        <f t="shared" si="54"/>
        <v>theater</v>
      </c>
      <c r="T362" t="str">
        <f t="shared" si="55"/>
        <v>plays</v>
      </c>
      <c r="U362" t="str">
        <f t="shared" si="56"/>
        <v>Jan</v>
      </c>
      <c r="V362" t="str">
        <f t="shared" si="57"/>
        <v>2011</v>
      </c>
      <c r="W362" t="str">
        <f t="shared" si="58"/>
        <v>Jan</v>
      </c>
      <c r="X362" t="str">
        <f t="shared" si="59"/>
        <v>2011</v>
      </c>
    </row>
    <row r="363" spans="1:24" ht="18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 s="7">
        <f t="shared" si="50"/>
        <v>173.56363636363636</v>
      </c>
      <c r="H363" s="7">
        <f t="shared" si="51"/>
        <v>108.47727272727273</v>
      </c>
      <c r="I363">
        <v>88</v>
      </c>
      <c r="J363" t="s">
        <v>21</v>
      </c>
      <c r="K363" t="s">
        <v>22</v>
      </c>
      <c r="L363" s="8">
        <f t="shared" si="52"/>
        <v>43015.208333333328</v>
      </c>
      <c r="M363">
        <v>1507352400</v>
      </c>
      <c r="N363" s="8">
        <f t="shared" si="5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s="10" t="str">
        <f t="shared" si="54"/>
        <v>theater</v>
      </c>
      <c r="T363" t="str">
        <f t="shared" si="55"/>
        <v>plays</v>
      </c>
      <c r="U363" t="str">
        <f t="shared" si="56"/>
        <v>Oct</v>
      </c>
      <c r="V363" t="str">
        <f t="shared" si="57"/>
        <v>2017</v>
      </c>
      <c r="W363" t="str">
        <f t="shared" si="58"/>
        <v>Oct</v>
      </c>
      <c r="X363" t="str">
        <f t="shared" si="59"/>
        <v>2017</v>
      </c>
    </row>
    <row r="364" spans="1:24" ht="18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 s="7">
        <f t="shared" si="50"/>
        <v>371.75675675675677</v>
      </c>
      <c r="H364" s="7">
        <f t="shared" si="51"/>
        <v>72.015706806282722</v>
      </c>
      <c r="I364">
        <v>191</v>
      </c>
      <c r="J364" t="s">
        <v>21</v>
      </c>
      <c r="K364" t="s">
        <v>22</v>
      </c>
      <c r="L364" s="8">
        <f t="shared" si="52"/>
        <v>40570.25</v>
      </c>
      <c r="M364">
        <v>1296108000</v>
      </c>
      <c r="N364" s="8">
        <f t="shared" si="53"/>
        <v>40608.25</v>
      </c>
      <c r="O364">
        <v>1299391200</v>
      </c>
      <c r="P364" t="b">
        <v>0</v>
      </c>
      <c r="Q364" t="b">
        <v>0</v>
      </c>
      <c r="R364" t="s">
        <v>23</v>
      </c>
      <c r="S364" s="10" t="str">
        <f t="shared" si="54"/>
        <v>music</v>
      </c>
      <c r="T364" t="str">
        <f t="shared" si="55"/>
        <v>rock</v>
      </c>
      <c r="U364" t="str">
        <f t="shared" si="56"/>
        <v>Jan</v>
      </c>
      <c r="V364" t="str">
        <f t="shared" si="57"/>
        <v>2011</v>
      </c>
      <c r="W364" t="str">
        <f t="shared" si="58"/>
        <v>Mar</v>
      </c>
      <c r="X364" t="str">
        <f t="shared" si="59"/>
        <v>2011</v>
      </c>
    </row>
    <row r="365" spans="1:24" ht="18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 s="7">
        <f t="shared" si="50"/>
        <v>160.19230769230771</v>
      </c>
      <c r="H365" s="7">
        <f t="shared" si="51"/>
        <v>59.928057553956833</v>
      </c>
      <c r="I365">
        <v>139</v>
      </c>
      <c r="J365" t="s">
        <v>21</v>
      </c>
      <c r="K365" t="s">
        <v>22</v>
      </c>
      <c r="L365" s="8">
        <f t="shared" si="52"/>
        <v>40904.25</v>
      </c>
      <c r="M365">
        <v>1324965600</v>
      </c>
      <c r="N365" s="8">
        <f t="shared" si="53"/>
        <v>40905.25</v>
      </c>
      <c r="O365">
        <v>1325052000</v>
      </c>
      <c r="P365" t="b">
        <v>0</v>
      </c>
      <c r="Q365" t="b">
        <v>0</v>
      </c>
      <c r="R365" t="s">
        <v>23</v>
      </c>
      <c r="S365" s="10" t="str">
        <f t="shared" si="54"/>
        <v>music</v>
      </c>
      <c r="T365" t="str">
        <f t="shared" si="55"/>
        <v>rock</v>
      </c>
      <c r="U365" t="str">
        <f t="shared" si="56"/>
        <v>Dec</v>
      </c>
      <c r="V365" t="str">
        <f t="shared" si="57"/>
        <v>2011</v>
      </c>
      <c r="W365" t="str">
        <f t="shared" si="58"/>
        <v>Dec</v>
      </c>
      <c r="X365" t="str">
        <f t="shared" si="59"/>
        <v>2011</v>
      </c>
    </row>
    <row r="366" spans="1:24" ht="18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 s="7">
        <f t="shared" si="50"/>
        <v>1616.3333333333335</v>
      </c>
      <c r="H366" s="7">
        <f t="shared" si="51"/>
        <v>78.209677419354833</v>
      </c>
      <c r="I366">
        <v>186</v>
      </c>
      <c r="J366" t="s">
        <v>21</v>
      </c>
      <c r="K366" t="s">
        <v>22</v>
      </c>
      <c r="L366" s="8">
        <f t="shared" si="52"/>
        <v>43164.25</v>
      </c>
      <c r="M366">
        <v>1520229600</v>
      </c>
      <c r="N366" s="8">
        <f t="shared" si="5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s="10" t="str">
        <f t="shared" si="54"/>
        <v>music</v>
      </c>
      <c r="T366" t="str">
        <f t="shared" si="55"/>
        <v>indie rock</v>
      </c>
      <c r="U366" t="str">
        <f t="shared" si="56"/>
        <v>Mar</v>
      </c>
      <c r="V366" t="str">
        <f t="shared" si="57"/>
        <v>2018</v>
      </c>
      <c r="W366" t="str">
        <f t="shared" si="58"/>
        <v>Apr</v>
      </c>
      <c r="X366" t="str">
        <f t="shared" si="59"/>
        <v>2018</v>
      </c>
    </row>
    <row r="367" spans="1:24" ht="18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 s="7">
        <f t="shared" si="50"/>
        <v>733.4375</v>
      </c>
      <c r="H367" s="7">
        <f t="shared" si="51"/>
        <v>104.77678571428571</v>
      </c>
      <c r="I367">
        <v>112</v>
      </c>
      <c r="J367" t="s">
        <v>26</v>
      </c>
      <c r="K367" t="s">
        <v>27</v>
      </c>
      <c r="L367" s="8">
        <f t="shared" si="52"/>
        <v>42733.25</v>
      </c>
      <c r="M367">
        <v>1482991200</v>
      </c>
      <c r="N367" s="8">
        <f t="shared" si="53"/>
        <v>42760.25</v>
      </c>
      <c r="O367">
        <v>1485324000</v>
      </c>
      <c r="P367" t="b">
        <v>0</v>
      </c>
      <c r="Q367" t="b">
        <v>0</v>
      </c>
      <c r="R367" t="s">
        <v>33</v>
      </c>
      <c r="S367" s="10" t="str">
        <f t="shared" si="54"/>
        <v>theater</v>
      </c>
      <c r="T367" t="str">
        <f t="shared" si="55"/>
        <v>plays</v>
      </c>
      <c r="U367" t="str">
        <f t="shared" si="56"/>
        <v>Dec</v>
      </c>
      <c r="V367" t="str">
        <f t="shared" si="57"/>
        <v>2016</v>
      </c>
      <c r="W367" t="str">
        <f t="shared" si="58"/>
        <v>Jan</v>
      </c>
      <c r="X367" t="str">
        <f t="shared" si="59"/>
        <v>2017</v>
      </c>
    </row>
    <row r="368" spans="1:24" ht="18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 s="7">
        <f t="shared" si="50"/>
        <v>592.11111111111109</v>
      </c>
      <c r="H368" s="7">
        <f t="shared" si="51"/>
        <v>105.52475247524752</v>
      </c>
      <c r="I368">
        <v>101</v>
      </c>
      <c r="J368" t="s">
        <v>21</v>
      </c>
      <c r="K368" t="s">
        <v>22</v>
      </c>
      <c r="L368" s="8">
        <f t="shared" si="52"/>
        <v>40546.25</v>
      </c>
      <c r="M368">
        <v>1294034400</v>
      </c>
      <c r="N368" s="8">
        <f t="shared" si="53"/>
        <v>40547.25</v>
      </c>
      <c r="O368">
        <v>1294120800</v>
      </c>
      <c r="P368" t="b">
        <v>0</v>
      </c>
      <c r="Q368" t="b">
        <v>1</v>
      </c>
      <c r="R368" t="s">
        <v>33</v>
      </c>
      <c r="S368" s="10" t="str">
        <f t="shared" si="54"/>
        <v>theater</v>
      </c>
      <c r="T368" t="str">
        <f t="shared" si="55"/>
        <v>plays</v>
      </c>
      <c r="U368" t="str">
        <f t="shared" si="56"/>
        <v>Jan</v>
      </c>
      <c r="V368" t="str">
        <f t="shared" si="57"/>
        <v>2011</v>
      </c>
      <c r="W368" t="str">
        <f t="shared" si="58"/>
        <v>Jan</v>
      </c>
      <c r="X368" t="str">
        <f t="shared" si="59"/>
        <v>2011</v>
      </c>
    </row>
    <row r="369" spans="1:24" ht="18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 s="7">
        <f t="shared" si="50"/>
        <v>18.888888888888889</v>
      </c>
      <c r="H369" s="7">
        <f t="shared" si="51"/>
        <v>24.933333333333334</v>
      </c>
      <c r="I369">
        <v>75</v>
      </c>
      <c r="J369" t="s">
        <v>21</v>
      </c>
      <c r="K369" t="s">
        <v>22</v>
      </c>
      <c r="L369" s="8">
        <f t="shared" si="52"/>
        <v>41930.208333333336</v>
      </c>
      <c r="M369">
        <v>1413608400</v>
      </c>
      <c r="N369" s="8">
        <f t="shared" si="53"/>
        <v>41954.25</v>
      </c>
      <c r="O369">
        <v>1415685600</v>
      </c>
      <c r="P369" t="b">
        <v>0</v>
      </c>
      <c r="Q369" t="b">
        <v>1</v>
      </c>
      <c r="R369" t="s">
        <v>33</v>
      </c>
      <c r="S369" s="10" t="str">
        <f t="shared" si="54"/>
        <v>theater</v>
      </c>
      <c r="T369" t="str">
        <f t="shared" si="55"/>
        <v>plays</v>
      </c>
      <c r="U369" t="str">
        <f t="shared" si="56"/>
        <v>Oct</v>
      </c>
      <c r="V369" t="str">
        <f t="shared" si="57"/>
        <v>2014</v>
      </c>
      <c r="W369" t="str">
        <f t="shared" si="58"/>
        <v>Nov</v>
      </c>
      <c r="X369" t="str">
        <f t="shared" si="59"/>
        <v>2014</v>
      </c>
    </row>
    <row r="370" spans="1:24" ht="18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 s="7">
        <f t="shared" si="50"/>
        <v>276.80769230769232</v>
      </c>
      <c r="H370" s="7">
        <f t="shared" si="51"/>
        <v>69.873786407766985</v>
      </c>
      <c r="I370">
        <v>206</v>
      </c>
      <c r="J370" t="s">
        <v>40</v>
      </c>
      <c r="K370" t="s">
        <v>41</v>
      </c>
      <c r="L370" s="8">
        <f t="shared" si="52"/>
        <v>40464.208333333336</v>
      </c>
      <c r="M370">
        <v>1286946000</v>
      </c>
      <c r="N370" s="8">
        <f t="shared" si="5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s="10" t="str">
        <f t="shared" si="54"/>
        <v>film &amp; video</v>
      </c>
      <c r="T370" t="str">
        <f t="shared" si="55"/>
        <v>documentary</v>
      </c>
      <c r="U370" t="str">
        <f t="shared" si="56"/>
        <v>Oct</v>
      </c>
      <c r="V370" t="str">
        <f t="shared" si="57"/>
        <v>2010</v>
      </c>
      <c r="W370" t="str">
        <f t="shared" si="58"/>
        <v>Nov</v>
      </c>
      <c r="X370" t="str">
        <f t="shared" si="59"/>
        <v>2010</v>
      </c>
    </row>
    <row r="371" spans="1:24" ht="18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 s="7">
        <f t="shared" si="50"/>
        <v>273.01851851851848</v>
      </c>
      <c r="H371" s="7">
        <f t="shared" si="51"/>
        <v>95.733766233766232</v>
      </c>
      <c r="I371">
        <v>154</v>
      </c>
      <c r="J371" t="s">
        <v>21</v>
      </c>
      <c r="K371" t="s">
        <v>22</v>
      </c>
      <c r="L371" s="8">
        <f t="shared" si="52"/>
        <v>41308.25</v>
      </c>
      <c r="M371">
        <v>1359871200</v>
      </c>
      <c r="N371" s="8">
        <f t="shared" si="5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s="10" t="str">
        <f t="shared" si="54"/>
        <v>film &amp; video</v>
      </c>
      <c r="T371" t="str">
        <f t="shared" si="55"/>
        <v>television</v>
      </c>
      <c r="U371" t="str">
        <f t="shared" si="56"/>
        <v>Feb</v>
      </c>
      <c r="V371" t="str">
        <f t="shared" si="57"/>
        <v>2013</v>
      </c>
      <c r="W371" t="str">
        <f t="shared" si="58"/>
        <v>Mar</v>
      </c>
      <c r="X371" t="str">
        <f t="shared" si="59"/>
        <v>2013</v>
      </c>
    </row>
    <row r="372" spans="1:24" ht="18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 s="7">
        <f t="shared" si="50"/>
        <v>159.36331255565449</v>
      </c>
      <c r="H372" s="7">
        <f t="shared" si="51"/>
        <v>29.997485752598056</v>
      </c>
      <c r="I372">
        <v>5966</v>
      </c>
      <c r="J372" t="s">
        <v>21</v>
      </c>
      <c r="K372" t="s">
        <v>22</v>
      </c>
      <c r="L372" s="8">
        <f t="shared" si="52"/>
        <v>43570.208333333328</v>
      </c>
      <c r="M372">
        <v>1555304400</v>
      </c>
      <c r="N372" s="8">
        <f t="shared" si="5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s="10" t="str">
        <f t="shared" si="54"/>
        <v>theater</v>
      </c>
      <c r="T372" t="str">
        <f t="shared" si="55"/>
        <v>plays</v>
      </c>
      <c r="U372" t="str">
        <f t="shared" si="56"/>
        <v>Apr</v>
      </c>
      <c r="V372" t="str">
        <f t="shared" si="57"/>
        <v>2019</v>
      </c>
      <c r="W372" t="str">
        <f t="shared" si="58"/>
        <v>Apr</v>
      </c>
      <c r="X372" t="str">
        <f t="shared" si="59"/>
        <v>2019</v>
      </c>
    </row>
    <row r="373" spans="1:24" ht="18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 s="7">
        <f t="shared" si="50"/>
        <v>67.869978858350947</v>
      </c>
      <c r="H373" s="7">
        <f t="shared" si="51"/>
        <v>59.011948529411768</v>
      </c>
      <c r="I373">
        <v>2176</v>
      </c>
      <c r="J373" t="s">
        <v>21</v>
      </c>
      <c r="K373" t="s">
        <v>22</v>
      </c>
      <c r="L373" s="8">
        <f t="shared" si="52"/>
        <v>42043.25</v>
      </c>
      <c r="M373">
        <v>1423375200</v>
      </c>
      <c r="N373" s="8">
        <f t="shared" si="5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s="10" t="str">
        <f t="shared" si="54"/>
        <v>theater</v>
      </c>
      <c r="T373" t="str">
        <f t="shared" si="55"/>
        <v>plays</v>
      </c>
      <c r="U373" t="str">
        <f t="shared" si="56"/>
        <v>Feb</v>
      </c>
      <c r="V373" t="str">
        <f t="shared" si="57"/>
        <v>2015</v>
      </c>
      <c r="W373" t="str">
        <f t="shared" si="58"/>
        <v>Mar</v>
      </c>
      <c r="X373" t="str">
        <f t="shared" si="59"/>
        <v>2015</v>
      </c>
    </row>
    <row r="374" spans="1:24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 s="7">
        <f t="shared" si="50"/>
        <v>1591.5555555555554</v>
      </c>
      <c r="H374" s="7">
        <f t="shared" si="51"/>
        <v>84.757396449704146</v>
      </c>
      <c r="I374">
        <v>169</v>
      </c>
      <c r="J374" t="s">
        <v>21</v>
      </c>
      <c r="K374" t="s">
        <v>22</v>
      </c>
      <c r="L374" s="8">
        <f t="shared" si="52"/>
        <v>42012.25</v>
      </c>
      <c r="M374">
        <v>1420696800</v>
      </c>
      <c r="N374" s="8">
        <f t="shared" si="53"/>
        <v>42032.25</v>
      </c>
      <c r="O374">
        <v>1422424800</v>
      </c>
      <c r="P374" t="b">
        <v>0</v>
      </c>
      <c r="Q374" t="b">
        <v>1</v>
      </c>
      <c r="R374" t="s">
        <v>42</v>
      </c>
      <c r="S374" s="10" t="str">
        <f t="shared" si="54"/>
        <v>film &amp; video</v>
      </c>
      <c r="T374" t="str">
        <f t="shared" si="55"/>
        <v>documentary</v>
      </c>
      <c r="U374" t="str">
        <f t="shared" si="56"/>
        <v>Jan</v>
      </c>
      <c r="V374" t="str">
        <f t="shared" si="57"/>
        <v>2015</v>
      </c>
      <c r="W374" t="str">
        <f t="shared" si="58"/>
        <v>Jan</v>
      </c>
      <c r="X374" t="str">
        <f t="shared" si="59"/>
        <v>2015</v>
      </c>
    </row>
    <row r="375" spans="1:24" ht="18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 s="7">
        <f t="shared" si="50"/>
        <v>730.18222222222221</v>
      </c>
      <c r="H375" s="7">
        <f t="shared" si="51"/>
        <v>78.010921177587846</v>
      </c>
      <c r="I375">
        <v>2106</v>
      </c>
      <c r="J375" t="s">
        <v>21</v>
      </c>
      <c r="K375" t="s">
        <v>22</v>
      </c>
      <c r="L375" s="8">
        <f t="shared" si="52"/>
        <v>42964.208333333328</v>
      </c>
      <c r="M375">
        <v>1502946000</v>
      </c>
      <c r="N375" s="8">
        <f t="shared" si="5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s="10" t="str">
        <f t="shared" si="54"/>
        <v>theater</v>
      </c>
      <c r="T375" t="str">
        <f t="shared" si="55"/>
        <v>plays</v>
      </c>
      <c r="U375" t="str">
        <f t="shared" si="56"/>
        <v>Aug</v>
      </c>
      <c r="V375" t="str">
        <f t="shared" si="57"/>
        <v>2017</v>
      </c>
      <c r="W375" t="str">
        <f t="shared" si="58"/>
        <v>Aug</v>
      </c>
      <c r="X375" t="str">
        <f t="shared" si="59"/>
        <v>2017</v>
      </c>
    </row>
    <row r="376" spans="1:24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 s="7">
        <f t="shared" si="50"/>
        <v>13.185782556750297</v>
      </c>
      <c r="H376" s="7">
        <f t="shared" si="51"/>
        <v>50.05215419501134</v>
      </c>
      <c r="I376">
        <v>441</v>
      </c>
      <c r="J376" t="s">
        <v>21</v>
      </c>
      <c r="K376" t="s">
        <v>22</v>
      </c>
      <c r="L376" s="8">
        <f t="shared" si="52"/>
        <v>43476.25</v>
      </c>
      <c r="M376">
        <v>1547186400</v>
      </c>
      <c r="N376" s="8">
        <f t="shared" si="53"/>
        <v>43481.25</v>
      </c>
      <c r="O376">
        <v>1547618400</v>
      </c>
      <c r="P376" t="b">
        <v>0</v>
      </c>
      <c r="Q376" t="b">
        <v>1</v>
      </c>
      <c r="R376" t="s">
        <v>42</v>
      </c>
      <c r="S376" s="10" t="str">
        <f t="shared" si="54"/>
        <v>film &amp; video</v>
      </c>
      <c r="T376" t="str">
        <f t="shared" si="55"/>
        <v>documentary</v>
      </c>
      <c r="U376" t="str">
        <f t="shared" si="56"/>
        <v>Jan</v>
      </c>
      <c r="V376" t="str">
        <f t="shared" si="57"/>
        <v>2019</v>
      </c>
      <c r="W376" t="str">
        <f t="shared" si="58"/>
        <v>Jan</v>
      </c>
      <c r="X376" t="str">
        <f t="shared" si="59"/>
        <v>2019</v>
      </c>
    </row>
    <row r="377" spans="1:24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 s="7">
        <f t="shared" si="50"/>
        <v>54.777777777777779</v>
      </c>
      <c r="H377" s="7">
        <f t="shared" si="51"/>
        <v>59.16</v>
      </c>
      <c r="I377">
        <v>25</v>
      </c>
      <c r="J377" t="s">
        <v>21</v>
      </c>
      <c r="K377" t="s">
        <v>22</v>
      </c>
      <c r="L377" s="8">
        <f t="shared" si="52"/>
        <v>42293.208333333328</v>
      </c>
      <c r="M377">
        <v>1444971600</v>
      </c>
      <c r="N377" s="8">
        <f t="shared" si="53"/>
        <v>42350.25</v>
      </c>
      <c r="O377">
        <v>1449900000</v>
      </c>
      <c r="P377" t="b">
        <v>0</v>
      </c>
      <c r="Q377" t="b">
        <v>0</v>
      </c>
      <c r="R377" t="s">
        <v>60</v>
      </c>
      <c r="S377" s="10" t="str">
        <f t="shared" si="54"/>
        <v>music</v>
      </c>
      <c r="T377" t="str">
        <f t="shared" si="55"/>
        <v>indie rock</v>
      </c>
      <c r="U377" t="str">
        <f t="shared" si="56"/>
        <v>Oct</v>
      </c>
      <c r="V377" t="str">
        <f t="shared" si="57"/>
        <v>2015</v>
      </c>
      <c r="W377" t="str">
        <f t="shared" si="58"/>
        <v>Dec</v>
      </c>
      <c r="X377" t="str">
        <f t="shared" si="59"/>
        <v>2015</v>
      </c>
    </row>
    <row r="378" spans="1:24" ht="18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 s="7">
        <f t="shared" si="50"/>
        <v>361.02941176470591</v>
      </c>
      <c r="H378" s="7">
        <f t="shared" si="51"/>
        <v>93.702290076335885</v>
      </c>
      <c r="I378">
        <v>131</v>
      </c>
      <c r="J378" t="s">
        <v>21</v>
      </c>
      <c r="K378" t="s">
        <v>22</v>
      </c>
      <c r="L378" s="8">
        <f t="shared" si="52"/>
        <v>41826.208333333336</v>
      </c>
      <c r="M378">
        <v>1404622800</v>
      </c>
      <c r="N378" s="8">
        <f t="shared" si="5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s="10" t="str">
        <f t="shared" si="54"/>
        <v>music</v>
      </c>
      <c r="T378" t="str">
        <f t="shared" si="55"/>
        <v>rock</v>
      </c>
      <c r="U378" t="str">
        <f t="shared" si="56"/>
        <v>Jul</v>
      </c>
      <c r="V378" t="str">
        <f t="shared" si="57"/>
        <v>2014</v>
      </c>
      <c r="W378" t="str">
        <f t="shared" si="58"/>
        <v>Jul</v>
      </c>
      <c r="X378" t="str">
        <f t="shared" si="59"/>
        <v>2014</v>
      </c>
    </row>
    <row r="379" spans="1:24" ht="18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 s="7">
        <f t="shared" si="50"/>
        <v>10.257545271629779</v>
      </c>
      <c r="H379" s="7">
        <f t="shared" si="51"/>
        <v>40.14173228346457</v>
      </c>
      <c r="I379">
        <v>127</v>
      </c>
      <c r="J379" t="s">
        <v>21</v>
      </c>
      <c r="K379" t="s">
        <v>22</v>
      </c>
      <c r="L379" s="8">
        <f t="shared" si="52"/>
        <v>43760.208333333328</v>
      </c>
      <c r="M379">
        <v>1571720400</v>
      </c>
      <c r="N379" s="8">
        <f t="shared" si="53"/>
        <v>43774.25</v>
      </c>
      <c r="O379">
        <v>1572933600</v>
      </c>
      <c r="P379" t="b">
        <v>0</v>
      </c>
      <c r="Q379" t="b">
        <v>0</v>
      </c>
      <c r="R379" t="s">
        <v>33</v>
      </c>
      <c r="S379" s="10" t="str">
        <f t="shared" si="54"/>
        <v>theater</v>
      </c>
      <c r="T379" t="str">
        <f t="shared" si="55"/>
        <v>plays</v>
      </c>
      <c r="U379" t="str">
        <f t="shared" si="56"/>
        <v>Oct</v>
      </c>
      <c r="V379" t="str">
        <f t="shared" si="57"/>
        <v>2019</v>
      </c>
      <c r="W379" t="str">
        <f t="shared" si="58"/>
        <v>Nov</v>
      </c>
      <c r="X379" t="str">
        <f t="shared" si="59"/>
        <v>2019</v>
      </c>
    </row>
    <row r="380" spans="1:24" ht="18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 s="7">
        <f t="shared" si="50"/>
        <v>13.962962962962964</v>
      </c>
      <c r="H380" s="7">
        <f t="shared" si="51"/>
        <v>70.090140845070422</v>
      </c>
      <c r="I380">
        <v>355</v>
      </c>
      <c r="J380" t="s">
        <v>21</v>
      </c>
      <c r="K380" t="s">
        <v>22</v>
      </c>
      <c r="L380" s="8">
        <f t="shared" si="52"/>
        <v>43241.208333333328</v>
      </c>
      <c r="M380">
        <v>1526878800</v>
      </c>
      <c r="N380" s="8">
        <f t="shared" si="5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s="10" t="str">
        <f t="shared" si="54"/>
        <v>film &amp; video</v>
      </c>
      <c r="T380" t="str">
        <f t="shared" si="55"/>
        <v>documentary</v>
      </c>
      <c r="U380" t="str">
        <f t="shared" si="56"/>
        <v>May</v>
      </c>
      <c r="V380" t="str">
        <f t="shared" si="57"/>
        <v>2018</v>
      </c>
      <c r="W380" t="str">
        <f t="shared" si="58"/>
        <v>Jun</v>
      </c>
      <c r="X380" t="str">
        <f t="shared" si="59"/>
        <v>2018</v>
      </c>
    </row>
    <row r="381" spans="1:24" ht="18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 s="7">
        <f t="shared" si="50"/>
        <v>40.444444444444443</v>
      </c>
      <c r="H381" s="7">
        <f t="shared" si="51"/>
        <v>66.181818181818187</v>
      </c>
      <c r="I381">
        <v>44</v>
      </c>
      <c r="J381" t="s">
        <v>40</v>
      </c>
      <c r="K381" t="s">
        <v>41</v>
      </c>
      <c r="L381" s="8">
        <f t="shared" si="52"/>
        <v>40843.208333333336</v>
      </c>
      <c r="M381">
        <v>1319691600</v>
      </c>
      <c r="N381" s="8">
        <f t="shared" si="53"/>
        <v>40857.25</v>
      </c>
      <c r="O381">
        <v>1320904800</v>
      </c>
      <c r="P381" t="b">
        <v>0</v>
      </c>
      <c r="Q381" t="b">
        <v>0</v>
      </c>
      <c r="R381" t="s">
        <v>33</v>
      </c>
      <c r="S381" s="10" t="str">
        <f t="shared" si="54"/>
        <v>theater</v>
      </c>
      <c r="T381" t="str">
        <f t="shared" si="55"/>
        <v>plays</v>
      </c>
      <c r="U381" t="str">
        <f t="shared" si="56"/>
        <v>Oct</v>
      </c>
      <c r="V381" t="str">
        <f t="shared" si="57"/>
        <v>2011</v>
      </c>
      <c r="W381" t="str">
        <f t="shared" si="58"/>
        <v>Nov</v>
      </c>
      <c r="X381" t="str">
        <f t="shared" si="59"/>
        <v>2011</v>
      </c>
    </row>
    <row r="382" spans="1:24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 s="7">
        <f t="shared" si="50"/>
        <v>160.32</v>
      </c>
      <c r="H382" s="7">
        <f t="shared" si="51"/>
        <v>47.714285714285715</v>
      </c>
      <c r="I382">
        <v>84</v>
      </c>
      <c r="J382" t="s">
        <v>21</v>
      </c>
      <c r="K382" t="s">
        <v>22</v>
      </c>
      <c r="L382" s="8">
        <f t="shared" si="52"/>
        <v>41448.208333333336</v>
      </c>
      <c r="M382">
        <v>1371963600</v>
      </c>
      <c r="N382" s="8">
        <f t="shared" si="5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s="10" t="str">
        <f t="shared" si="54"/>
        <v>theater</v>
      </c>
      <c r="T382" t="str">
        <f t="shared" si="55"/>
        <v>plays</v>
      </c>
      <c r="U382" t="str">
        <f t="shared" si="56"/>
        <v>Jun</v>
      </c>
      <c r="V382" t="str">
        <f t="shared" si="57"/>
        <v>2013</v>
      </c>
      <c r="W382" t="str">
        <f t="shared" si="58"/>
        <v>Jun</v>
      </c>
      <c r="X382" t="str">
        <f t="shared" si="59"/>
        <v>2013</v>
      </c>
    </row>
    <row r="383" spans="1:24" ht="18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 s="7">
        <f t="shared" si="50"/>
        <v>183.9433962264151</v>
      </c>
      <c r="H383" s="7">
        <f t="shared" si="51"/>
        <v>62.896774193548389</v>
      </c>
      <c r="I383">
        <v>155</v>
      </c>
      <c r="J383" t="s">
        <v>21</v>
      </c>
      <c r="K383" t="s">
        <v>22</v>
      </c>
      <c r="L383" s="8">
        <f t="shared" si="52"/>
        <v>42163.208333333328</v>
      </c>
      <c r="M383">
        <v>1433739600</v>
      </c>
      <c r="N383" s="8">
        <f t="shared" si="5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s="10" t="str">
        <f t="shared" si="54"/>
        <v>theater</v>
      </c>
      <c r="T383" t="str">
        <f t="shared" si="55"/>
        <v>plays</v>
      </c>
      <c r="U383" t="str">
        <f t="shared" si="56"/>
        <v>Jun</v>
      </c>
      <c r="V383" t="str">
        <f t="shared" si="57"/>
        <v>2015</v>
      </c>
      <c r="W383" t="str">
        <f t="shared" si="58"/>
        <v>Jul</v>
      </c>
      <c r="X383" t="str">
        <f t="shared" si="59"/>
        <v>2015</v>
      </c>
    </row>
    <row r="384" spans="1:24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 s="7">
        <f t="shared" si="50"/>
        <v>63.769230769230766</v>
      </c>
      <c r="H384" s="7">
        <f t="shared" si="51"/>
        <v>86.611940298507463</v>
      </c>
      <c r="I384">
        <v>67</v>
      </c>
      <c r="J384" t="s">
        <v>21</v>
      </c>
      <c r="K384" t="s">
        <v>22</v>
      </c>
      <c r="L384" s="8">
        <f t="shared" si="52"/>
        <v>43024.208333333328</v>
      </c>
      <c r="M384">
        <v>1508130000</v>
      </c>
      <c r="N384" s="8">
        <f t="shared" si="5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s="10" t="str">
        <f t="shared" si="54"/>
        <v>photography</v>
      </c>
      <c r="T384" t="str">
        <f t="shared" si="55"/>
        <v>photography books</v>
      </c>
      <c r="U384" t="str">
        <f t="shared" si="56"/>
        <v>Oct</v>
      </c>
      <c r="V384" t="str">
        <f t="shared" si="57"/>
        <v>2017</v>
      </c>
      <c r="W384" t="str">
        <f t="shared" si="58"/>
        <v>Nov</v>
      </c>
      <c r="X384" t="str">
        <f t="shared" si="59"/>
        <v>2017</v>
      </c>
    </row>
    <row r="385" spans="1:24" ht="18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 s="7">
        <f t="shared" si="50"/>
        <v>225.38095238095238</v>
      </c>
      <c r="H385" s="7">
        <f t="shared" si="51"/>
        <v>75.126984126984127</v>
      </c>
      <c r="I385">
        <v>189</v>
      </c>
      <c r="J385" t="s">
        <v>21</v>
      </c>
      <c r="K385" t="s">
        <v>22</v>
      </c>
      <c r="L385" s="8">
        <f t="shared" si="52"/>
        <v>43509.25</v>
      </c>
      <c r="M385">
        <v>1550037600</v>
      </c>
      <c r="N385" s="8">
        <f t="shared" si="53"/>
        <v>43515.25</v>
      </c>
      <c r="O385">
        <v>1550556000</v>
      </c>
      <c r="P385" t="b">
        <v>0</v>
      </c>
      <c r="Q385" t="b">
        <v>1</v>
      </c>
      <c r="R385" t="s">
        <v>17</v>
      </c>
      <c r="S385" s="10" t="str">
        <f t="shared" si="54"/>
        <v>food</v>
      </c>
      <c r="T385" t="str">
        <f t="shared" si="55"/>
        <v>food trucks</v>
      </c>
      <c r="U385" t="str">
        <f t="shared" si="56"/>
        <v>Feb</v>
      </c>
      <c r="V385" t="str">
        <f t="shared" si="57"/>
        <v>2019</v>
      </c>
      <c r="W385" t="str">
        <f t="shared" si="58"/>
        <v>Feb</v>
      </c>
      <c r="X385" t="str">
        <f t="shared" si="59"/>
        <v>2019</v>
      </c>
    </row>
    <row r="386" spans="1:24" ht="18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 s="7">
        <f t="shared" si="50"/>
        <v>172.00961538461539</v>
      </c>
      <c r="H386" s="7">
        <f t="shared" si="51"/>
        <v>41.004167534903104</v>
      </c>
      <c r="I386">
        <v>4799</v>
      </c>
      <c r="J386" t="s">
        <v>21</v>
      </c>
      <c r="K386" t="s">
        <v>22</v>
      </c>
      <c r="L386" s="8">
        <f t="shared" si="52"/>
        <v>42776.25</v>
      </c>
      <c r="M386">
        <v>1486706400</v>
      </c>
      <c r="N386" s="8">
        <f t="shared" si="53"/>
        <v>42803.25</v>
      </c>
      <c r="O386">
        <v>1489039200</v>
      </c>
      <c r="P386" t="b">
        <v>1</v>
      </c>
      <c r="Q386" t="b">
        <v>1</v>
      </c>
      <c r="R386" t="s">
        <v>42</v>
      </c>
      <c r="S386" s="10" t="str">
        <f t="shared" si="54"/>
        <v>film &amp; video</v>
      </c>
      <c r="T386" t="str">
        <f t="shared" si="55"/>
        <v>documentary</v>
      </c>
      <c r="U386" t="str">
        <f t="shared" si="56"/>
        <v>Feb</v>
      </c>
      <c r="V386" t="str">
        <f t="shared" si="57"/>
        <v>2017</v>
      </c>
      <c r="W386" t="str">
        <f t="shared" si="58"/>
        <v>Mar</v>
      </c>
      <c r="X386" t="str">
        <f t="shared" si="59"/>
        <v>2017</v>
      </c>
    </row>
    <row r="387" spans="1:24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 s="7">
        <f t="shared" ref="G387:G450" si="60">IFERROR(E387/D387,0)*100</f>
        <v>146.16709511568124</v>
      </c>
      <c r="H387" s="7">
        <f t="shared" ref="H387:H450" si="61">IFERROR(E387/I387,0)</f>
        <v>50.007915567282325</v>
      </c>
      <c r="I387">
        <v>1137</v>
      </c>
      <c r="J387" t="s">
        <v>21</v>
      </c>
      <c r="K387" t="s">
        <v>22</v>
      </c>
      <c r="L387" s="8">
        <f t="shared" ref="L387:L450" si="62">(M387/86400)+DATE(1970,1,1)</f>
        <v>43553.208333333328</v>
      </c>
      <c r="M387">
        <v>1553835600</v>
      </c>
      <c r="N387" s="8">
        <f t="shared" ref="N387:N450" si="63">(O387/86400)+DATE(1970,1,1)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s="10" t="str">
        <f t="shared" ref="S387:S450" si="64">LEFT(R387, SEARCH("/",R387,1)-1)</f>
        <v>publishing</v>
      </c>
      <c r="T387" t="str">
        <f t="shared" ref="T387:T450" si="65">RIGHT(R387,LEN(R387)-SEARCH("/",R387,1))</f>
        <v>nonfiction</v>
      </c>
      <c r="U387" t="str">
        <f t="shared" ref="U387:U450" si="66">TEXT(L:L,"mmm")</f>
        <v>Mar</v>
      </c>
      <c r="V387" t="str">
        <f t="shared" ref="V387:V450" si="67">TEXT(L:L,"yyy")</f>
        <v>2019</v>
      </c>
      <c r="W387" t="str">
        <f t="shared" ref="W387:W450" si="68">TEXT(N:N,"mmm")</f>
        <v>Apr</v>
      </c>
      <c r="X387" t="str">
        <f t="shared" ref="X387:X450" si="69">TEXT(N:N,"yyy")</f>
        <v>2019</v>
      </c>
    </row>
    <row r="388" spans="1:24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 s="7">
        <f t="shared" si="60"/>
        <v>76.42361623616236</v>
      </c>
      <c r="H388" s="7">
        <f t="shared" si="61"/>
        <v>96.960674157303373</v>
      </c>
      <c r="I388">
        <v>1068</v>
      </c>
      <c r="J388" t="s">
        <v>21</v>
      </c>
      <c r="K388" t="s">
        <v>22</v>
      </c>
      <c r="L388" s="8">
        <f t="shared" si="62"/>
        <v>40355.208333333336</v>
      </c>
      <c r="M388">
        <v>1277528400</v>
      </c>
      <c r="N388" s="8">
        <f t="shared" si="63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s="10" t="str">
        <f t="shared" si="64"/>
        <v>theater</v>
      </c>
      <c r="T388" t="str">
        <f t="shared" si="65"/>
        <v>plays</v>
      </c>
      <c r="U388" t="str">
        <f t="shared" si="66"/>
        <v>Jun</v>
      </c>
      <c r="V388" t="str">
        <f t="shared" si="67"/>
        <v>2010</v>
      </c>
      <c r="W388" t="str">
        <f t="shared" si="68"/>
        <v>Jul</v>
      </c>
      <c r="X388" t="str">
        <f t="shared" si="69"/>
        <v>2010</v>
      </c>
    </row>
    <row r="389" spans="1:24" ht="18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 s="7">
        <f t="shared" si="60"/>
        <v>39.261467889908261</v>
      </c>
      <c r="H389" s="7">
        <f t="shared" si="61"/>
        <v>100.93160377358491</v>
      </c>
      <c r="I389">
        <v>424</v>
      </c>
      <c r="J389" t="s">
        <v>21</v>
      </c>
      <c r="K389" t="s">
        <v>22</v>
      </c>
      <c r="L389" s="8">
        <f t="shared" si="62"/>
        <v>41072.208333333336</v>
      </c>
      <c r="M389">
        <v>1339477200</v>
      </c>
      <c r="N389" s="8">
        <f t="shared" si="63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s="10" t="str">
        <f t="shared" si="64"/>
        <v>technology</v>
      </c>
      <c r="T389" t="str">
        <f t="shared" si="65"/>
        <v>wearables</v>
      </c>
      <c r="U389" t="str">
        <f t="shared" si="66"/>
        <v>Jun</v>
      </c>
      <c r="V389" t="str">
        <f t="shared" si="67"/>
        <v>2012</v>
      </c>
      <c r="W389" t="str">
        <f t="shared" si="68"/>
        <v>Jun</v>
      </c>
      <c r="X389" t="str">
        <f t="shared" si="69"/>
        <v>2012</v>
      </c>
    </row>
    <row r="390" spans="1:24" ht="18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 s="7">
        <f t="shared" si="60"/>
        <v>11.270034843205574</v>
      </c>
      <c r="H390" s="7">
        <f t="shared" si="61"/>
        <v>89.227586206896547</v>
      </c>
      <c r="I390">
        <v>145</v>
      </c>
      <c r="J390" t="s">
        <v>98</v>
      </c>
      <c r="K390" t="s">
        <v>99</v>
      </c>
      <c r="L390" s="8">
        <f t="shared" si="62"/>
        <v>40912.25</v>
      </c>
      <c r="M390">
        <v>1325656800</v>
      </c>
      <c r="N390" s="8">
        <f t="shared" si="63"/>
        <v>40914.25</v>
      </c>
      <c r="O390">
        <v>1325829600</v>
      </c>
      <c r="P390" t="b">
        <v>0</v>
      </c>
      <c r="Q390" t="b">
        <v>0</v>
      </c>
      <c r="R390" t="s">
        <v>60</v>
      </c>
      <c r="S390" s="10" t="str">
        <f t="shared" si="64"/>
        <v>music</v>
      </c>
      <c r="T390" t="str">
        <f t="shared" si="65"/>
        <v>indie rock</v>
      </c>
      <c r="U390" t="str">
        <f t="shared" si="66"/>
        <v>Jan</v>
      </c>
      <c r="V390" t="str">
        <f t="shared" si="67"/>
        <v>2012</v>
      </c>
      <c r="W390" t="str">
        <f t="shared" si="68"/>
        <v>Jan</v>
      </c>
      <c r="X390" t="str">
        <f t="shared" si="69"/>
        <v>2012</v>
      </c>
    </row>
    <row r="391" spans="1:24" ht="18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 s="7">
        <f t="shared" si="60"/>
        <v>122.11084337349398</v>
      </c>
      <c r="H391" s="7">
        <f t="shared" si="61"/>
        <v>87.979166666666671</v>
      </c>
      <c r="I391">
        <v>1152</v>
      </c>
      <c r="J391" t="s">
        <v>21</v>
      </c>
      <c r="K391" t="s">
        <v>22</v>
      </c>
      <c r="L391" s="8">
        <f t="shared" si="62"/>
        <v>40479.208333333336</v>
      </c>
      <c r="M391">
        <v>1288242000</v>
      </c>
      <c r="N391" s="8">
        <f t="shared" si="63"/>
        <v>40506.25</v>
      </c>
      <c r="O391">
        <v>1290578400</v>
      </c>
      <c r="P391" t="b">
        <v>0</v>
      </c>
      <c r="Q391" t="b">
        <v>0</v>
      </c>
      <c r="R391" t="s">
        <v>33</v>
      </c>
      <c r="S391" s="10" t="str">
        <f t="shared" si="64"/>
        <v>theater</v>
      </c>
      <c r="T391" t="str">
        <f t="shared" si="65"/>
        <v>plays</v>
      </c>
      <c r="U391" t="str">
        <f t="shared" si="66"/>
        <v>Oct</v>
      </c>
      <c r="V391" t="str">
        <f t="shared" si="67"/>
        <v>2010</v>
      </c>
      <c r="W391" t="str">
        <f t="shared" si="68"/>
        <v>Nov</v>
      </c>
      <c r="X391" t="str">
        <f t="shared" si="69"/>
        <v>2010</v>
      </c>
    </row>
    <row r="392" spans="1:24" ht="18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 s="7">
        <f t="shared" si="60"/>
        <v>186.54166666666669</v>
      </c>
      <c r="H392" s="7">
        <f t="shared" si="61"/>
        <v>89.54</v>
      </c>
      <c r="I392">
        <v>50</v>
      </c>
      <c r="J392" t="s">
        <v>21</v>
      </c>
      <c r="K392" t="s">
        <v>22</v>
      </c>
      <c r="L392" s="8">
        <f t="shared" si="62"/>
        <v>41530.208333333336</v>
      </c>
      <c r="M392">
        <v>1379048400</v>
      </c>
      <c r="N392" s="8">
        <f t="shared" si="63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s="10" t="str">
        <f t="shared" si="64"/>
        <v>photography</v>
      </c>
      <c r="T392" t="str">
        <f t="shared" si="65"/>
        <v>photography books</v>
      </c>
      <c r="U392" t="str">
        <f t="shared" si="66"/>
        <v>Sep</v>
      </c>
      <c r="V392" t="str">
        <f t="shared" si="67"/>
        <v>2013</v>
      </c>
      <c r="W392" t="str">
        <f t="shared" si="68"/>
        <v>Sep</v>
      </c>
      <c r="X392" t="str">
        <f t="shared" si="69"/>
        <v>2013</v>
      </c>
    </row>
    <row r="393" spans="1:24" ht="18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 s="7">
        <f t="shared" si="60"/>
        <v>7.2731788079470201</v>
      </c>
      <c r="H393" s="7">
        <f t="shared" si="61"/>
        <v>29.09271523178808</v>
      </c>
      <c r="I393">
        <v>151</v>
      </c>
      <c r="J393" t="s">
        <v>21</v>
      </c>
      <c r="K393" t="s">
        <v>22</v>
      </c>
      <c r="L393" s="8">
        <f t="shared" si="62"/>
        <v>41653.25</v>
      </c>
      <c r="M393">
        <v>1389679200</v>
      </c>
      <c r="N393" s="8">
        <f t="shared" si="63"/>
        <v>41655.25</v>
      </c>
      <c r="O393">
        <v>1389852000</v>
      </c>
      <c r="P393" t="b">
        <v>0</v>
      </c>
      <c r="Q393" t="b">
        <v>0</v>
      </c>
      <c r="R393" t="s">
        <v>68</v>
      </c>
      <c r="S393" s="10" t="str">
        <f t="shared" si="64"/>
        <v>publishing</v>
      </c>
      <c r="T393" t="str">
        <f t="shared" si="65"/>
        <v>nonfiction</v>
      </c>
      <c r="U393" t="str">
        <f t="shared" si="66"/>
        <v>Jan</v>
      </c>
      <c r="V393" t="str">
        <f t="shared" si="67"/>
        <v>2014</v>
      </c>
      <c r="W393" t="str">
        <f t="shared" si="68"/>
        <v>Jan</v>
      </c>
      <c r="X393" t="str">
        <f t="shared" si="69"/>
        <v>2014</v>
      </c>
    </row>
    <row r="394" spans="1:24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 s="7">
        <f t="shared" si="60"/>
        <v>65.642371234207957</v>
      </c>
      <c r="H394" s="7">
        <f t="shared" si="61"/>
        <v>42.006218905472636</v>
      </c>
      <c r="I394">
        <v>1608</v>
      </c>
      <c r="J394" t="s">
        <v>21</v>
      </c>
      <c r="K394" t="s">
        <v>22</v>
      </c>
      <c r="L394" s="8">
        <f t="shared" si="62"/>
        <v>40549.25</v>
      </c>
      <c r="M394">
        <v>1294293600</v>
      </c>
      <c r="N394" s="8">
        <f t="shared" si="63"/>
        <v>40551.25</v>
      </c>
      <c r="O394">
        <v>1294466400</v>
      </c>
      <c r="P394" t="b">
        <v>0</v>
      </c>
      <c r="Q394" t="b">
        <v>0</v>
      </c>
      <c r="R394" t="s">
        <v>65</v>
      </c>
      <c r="S394" s="10" t="str">
        <f t="shared" si="64"/>
        <v>technology</v>
      </c>
      <c r="T394" t="str">
        <f t="shared" si="65"/>
        <v>wearables</v>
      </c>
      <c r="U394" t="str">
        <f t="shared" si="66"/>
        <v>Jan</v>
      </c>
      <c r="V394" t="str">
        <f t="shared" si="67"/>
        <v>2011</v>
      </c>
      <c r="W394" t="str">
        <f t="shared" si="68"/>
        <v>Jan</v>
      </c>
      <c r="X394" t="str">
        <f t="shared" si="69"/>
        <v>2011</v>
      </c>
    </row>
    <row r="395" spans="1:24" ht="18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 s="7">
        <f t="shared" si="60"/>
        <v>228.96178343949046</v>
      </c>
      <c r="H395" s="7">
        <f t="shared" si="61"/>
        <v>47.004903563255965</v>
      </c>
      <c r="I395">
        <v>3059</v>
      </c>
      <c r="J395" t="s">
        <v>15</v>
      </c>
      <c r="K395" t="s">
        <v>16</v>
      </c>
      <c r="L395" s="8">
        <f t="shared" si="62"/>
        <v>42933.208333333328</v>
      </c>
      <c r="M395">
        <v>1500267600</v>
      </c>
      <c r="N395" s="8">
        <f t="shared" si="63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s="10" t="str">
        <f t="shared" si="64"/>
        <v>music</v>
      </c>
      <c r="T395" t="str">
        <f t="shared" si="65"/>
        <v>jazz</v>
      </c>
      <c r="U395" t="str">
        <f t="shared" si="66"/>
        <v>Jul</v>
      </c>
      <c r="V395" t="str">
        <f t="shared" si="67"/>
        <v>2017</v>
      </c>
      <c r="W395" t="str">
        <f t="shared" si="68"/>
        <v>Jul</v>
      </c>
      <c r="X395" t="str">
        <f t="shared" si="69"/>
        <v>2017</v>
      </c>
    </row>
    <row r="396" spans="1:24" ht="18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 s="7">
        <f t="shared" si="60"/>
        <v>469.37499999999994</v>
      </c>
      <c r="H396" s="7">
        <f t="shared" si="61"/>
        <v>110.44117647058823</v>
      </c>
      <c r="I396">
        <v>34</v>
      </c>
      <c r="J396" t="s">
        <v>21</v>
      </c>
      <c r="K396" t="s">
        <v>22</v>
      </c>
      <c r="L396" s="8">
        <f t="shared" si="62"/>
        <v>41484.208333333336</v>
      </c>
      <c r="M396">
        <v>1375074000</v>
      </c>
      <c r="N396" s="8">
        <f t="shared" si="63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s="10" t="str">
        <f t="shared" si="64"/>
        <v>film &amp; video</v>
      </c>
      <c r="T396" t="str">
        <f t="shared" si="65"/>
        <v>documentary</v>
      </c>
      <c r="U396" t="str">
        <f t="shared" si="66"/>
        <v>Jul</v>
      </c>
      <c r="V396" t="str">
        <f t="shared" si="67"/>
        <v>2013</v>
      </c>
      <c r="W396" t="str">
        <f t="shared" si="68"/>
        <v>Aug</v>
      </c>
      <c r="X396" t="str">
        <f t="shared" si="69"/>
        <v>2013</v>
      </c>
    </row>
    <row r="397" spans="1:24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 s="7">
        <f t="shared" si="60"/>
        <v>130.11267605633802</v>
      </c>
      <c r="H397" s="7">
        <f t="shared" si="61"/>
        <v>41.990909090909092</v>
      </c>
      <c r="I397">
        <v>220</v>
      </c>
      <c r="J397" t="s">
        <v>21</v>
      </c>
      <c r="K397" t="s">
        <v>22</v>
      </c>
      <c r="L397" s="8">
        <f t="shared" si="62"/>
        <v>40885.25</v>
      </c>
      <c r="M397">
        <v>1323324000</v>
      </c>
      <c r="N397" s="8">
        <f t="shared" si="63"/>
        <v>40886.25</v>
      </c>
      <c r="O397">
        <v>1323410400</v>
      </c>
      <c r="P397" t="b">
        <v>1</v>
      </c>
      <c r="Q397" t="b">
        <v>0</v>
      </c>
      <c r="R397" t="s">
        <v>33</v>
      </c>
      <c r="S397" s="10" t="str">
        <f t="shared" si="64"/>
        <v>theater</v>
      </c>
      <c r="T397" t="str">
        <f t="shared" si="65"/>
        <v>plays</v>
      </c>
      <c r="U397" t="str">
        <f t="shared" si="66"/>
        <v>Dec</v>
      </c>
      <c r="V397" t="str">
        <f t="shared" si="67"/>
        <v>2011</v>
      </c>
      <c r="W397" t="str">
        <f t="shared" si="68"/>
        <v>Dec</v>
      </c>
      <c r="X397" t="str">
        <f t="shared" si="69"/>
        <v>2011</v>
      </c>
    </row>
    <row r="398" spans="1:24" ht="18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 s="7">
        <f t="shared" si="60"/>
        <v>167.05422993492408</v>
      </c>
      <c r="H398" s="7">
        <f t="shared" si="61"/>
        <v>48.012468827930178</v>
      </c>
      <c r="I398">
        <v>1604</v>
      </c>
      <c r="J398" t="s">
        <v>26</v>
      </c>
      <c r="K398" t="s">
        <v>27</v>
      </c>
      <c r="L398" s="8">
        <f t="shared" si="62"/>
        <v>43378.208333333328</v>
      </c>
      <c r="M398">
        <v>1538715600</v>
      </c>
      <c r="N398" s="8">
        <f t="shared" si="63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s="10" t="str">
        <f t="shared" si="64"/>
        <v>film &amp; video</v>
      </c>
      <c r="T398" t="str">
        <f t="shared" si="65"/>
        <v>drama</v>
      </c>
      <c r="U398" t="str">
        <f t="shared" si="66"/>
        <v>Oct</v>
      </c>
      <c r="V398" t="str">
        <f t="shared" si="67"/>
        <v>2018</v>
      </c>
      <c r="W398" t="str">
        <f t="shared" si="68"/>
        <v>Oct</v>
      </c>
      <c r="X398" t="str">
        <f t="shared" si="69"/>
        <v>2018</v>
      </c>
    </row>
    <row r="399" spans="1:24" ht="18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 s="7">
        <f t="shared" si="60"/>
        <v>173.8641975308642</v>
      </c>
      <c r="H399" s="7">
        <f t="shared" si="61"/>
        <v>31.019823788546255</v>
      </c>
      <c r="I399">
        <v>454</v>
      </c>
      <c r="J399" t="s">
        <v>21</v>
      </c>
      <c r="K399" t="s">
        <v>22</v>
      </c>
      <c r="L399" s="8">
        <f t="shared" si="62"/>
        <v>41417.208333333336</v>
      </c>
      <c r="M399">
        <v>1369285200</v>
      </c>
      <c r="N399" s="8">
        <f t="shared" si="63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s="10" t="str">
        <f t="shared" si="64"/>
        <v>music</v>
      </c>
      <c r="T399" t="str">
        <f t="shared" si="65"/>
        <v>rock</v>
      </c>
      <c r="U399" t="str">
        <f t="shared" si="66"/>
        <v>May</v>
      </c>
      <c r="V399" t="str">
        <f t="shared" si="67"/>
        <v>2013</v>
      </c>
      <c r="W399" t="str">
        <f t="shared" si="68"/>
        <v>May</v>
      </c>
      <c r="X399" t="str">
        <f t="shared" si="69"/>
        <v>2013</v>
      </c>
    </row>
    <row r="400" spans="1:24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 s="7">
        <f t="shared" si="60"/>
        <v>717.76470588235293</v>
      </c>
      <c r="H400" s="7">
        <f t="shared" si="61"/>
        <v>99.203252032520325</v>
      </c>
      <c r="I400">
        <v>123</v>
      </c>
      <c r="J400" t="s">
        <v>107</v>
      </c>
      <c r="K400" t="s">
        <v>108</v>
      </c>
      <c r="L400" s="8">
        <f t="shared" si="62"/>
        <v>43228.208333333328</v>
      </c>
      <c r="M400">
        <v>1525755600</v>
      </c>
      <c r="N400" s="8">
        <f t="shared" si="63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s="10" t="str">
        <f t="shared" si="64"/>
        <v>film &amp; video</v>
      </c>
      <c r="T400" t="str">
        <f t="shared" si="65"/>
        <v>animation</v>
      </c>
      <c r="U400" t="str">
        <f t="shared" si="66"/>
        <v>May</v>
      </c>
      <c r="V400" t="str">
        <f t="shared" si="67"/>
        <v>2018</v>
      </c>
      <c r="W400" t="str">
        <f t="shared" si="68"/>
        <v>May</v>
      </c>
      <c r="X400" t="str">
        <f t="shared" si="69"/>
        <v>2018</v>
      </c>
    </row>
    <row r="401" spans="1:24" ht="18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 s="7">
        <f t="shared" si="60"/>
        <v>63.850976361767728</v>
      </c>
      <c r="H401" s="7">
        <f t="shared" si="61"/>
        <v>66.022316684378325</v>
      </c>
      <c r="I401">
        <v>941</v>
      </c>
      <c r="J401" t="s">
        <v>21</v>
      </c>
      <c r="K401" t="s">
        <v>22</v>
      </c>
      <c r="L401" s="8">
        <f t="shared" si="62"/>
        <v>40576.25</v>
      </c>
      <c r="M401">
        <v>1296626400</v>
      </c>
      <c r="N401" s="8">
        <f t="shared" si="63"/>
        <v>40583.25</v>
      </c>
      <c r="O401">
        <v>1297231200</v>
      </c>
      <c r="P401" t="b">
        <v>0</v>
      </c>
      <c r="Q401" t="b">
        <v>0</v>
      </c>
      <c r="R401" t="s">
        <v>60</v>
      </c>
      <c r="S401" s="10" t="str">
        <f t="shared" si="64"/>
        <v>music</v>
      </c>
      <c r="T401" t="str">
        <f t="shared" si="65"/>
        <v>indie rock</v>
      </c>
      <c r="U401" t="str">
        <f t="shared" si="66"/>
        <v>Feb</v>
      </c>
      <c r="V401" t="str">
        <f t="shared" si="67"/>
        <v>2011</v>
      </c>
      <c r="W401" t="str">
        <f t="shared" si="68"/>
        <v>Feb</v>
      </c>
      <c r="X401" t="str">
        <f t="shared" si="69"/>
        <v>2011</v>
      </c>
    </row>
    <row r="402" spans="1:24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 s="7">
        <f t="shared" si="60"/>
        <v>2</v>
      </c>
      <c r="H402" s="7">
        <f t="shared" si="61"/>
        <v>2</v>
      </c>
      <c r="I402">
        <v>1</v>
      </c>
      <c r="J402" t="s">
        <v>21</v>
      </c>
      <c r="K402" t="s">
        <v>22</v>
      </c>
      <c r="L402" s="8">
        <f t="shared" si="62"/>
        <v>41502.208333333336</v>
      </c>
      <c r="M402">
        <v>1376629200</v>
      </c>
      <c r="N402" s="8">
        <f t="shared" si="63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s="10" t="str">
        <f t="shared" si="64"/>
        <v>photography</v>
      </c>
      <c r="T402" t="str">
        <f t="shared" si="65"/>
        <v>photography books</v>
      </c>
      <c r="U402" t="str">
        <f t="shared" si="66"/>
        <v>Aug</v>
      </c>
      <c r="V402" t="str">
        <f t="shared" si="67"/>
        <v>2013</v>
      </c>
      <c r="W402" t="str">
        <f t="shared" si="68"/>
        <v>Sep</v>
      </c>
      <c r="X402" t="str">
        <f t="shared" si="69"/>
        <v>2013</v>
      </c>
    </row>
    <row r="403" spans="1:24" ht="18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 s="7">
        <f t="shared" si="60"/>
        <v>1530.2222222222222</v>
      </c>
      <c r="H403" s="7">
        <f t="shared" si="61"/>
        <v>46.060200668896321</v>
      </c>
      <c r="I403">
        <v>299</v>
      </c>
      <c r="J403" t="s">
        <v>21</v>
      </c>
      <c r="K403" t="s">
        <v>22</v>
      </c>
      <c r="L403" s="8">
        <f t="shared" si="62"/>
        <v>43765.208333333328</v>
      </c>
      <c r="M403">
        <v>1572152400</v>
      </c>
      <c r="N403" s="8">
        <f t="shared" si="63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s="10" t="str">
        <f t="shared" si="64"/>
        <v>theater</v>
      </c>
      <c r="T403" t="str">
        <f t="shared" si="65"/>
        <v>plays</v>
      </c>
      <c r="U403" t="str">
        <f t="shared" si="66"/>
        <v>Oct</v>
      </c>
      <c r="V403" t="str">
        <f t="shared" si="67"/>
        <v>2019</v>
      </c>
      <c r="W403" t="str">
        <f t="shared" si="68"/>
        <v>Oct</v>
      </c>
      <c r="X403" t="str">
        <f t="shared" si="69"/>
        <v>2019</v>
      </c>
    </row>
    <row r="404" spans="1:24" ht="18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 s="7">
        <f t="shared" si="60"/>
        <v>40.356164383561641</v>
      </c>
      <c r="H404" s="7">
        <f t="shared" si="61"/>
        <v>73.650000000000006</v>
      </c>
      <c r="I404">
        <v>40</v>
      </c>
      <c r="J404" t="s">
        <v>21</v>
      </c>
      <c r="K404" t="s">
        <v>22</v>
      </c>
      <c r="L404" s="8">
        <f t="shared" si="62"/>
        <v>40914.25</v>
      </c>
      <c r="M404">
        <v>1325829600</v>
      </c>
      <c r="N404" s="8">
        <f t="shared" si="63"/>
        <v>40961.25</v>
      </c>
      <c r="O404">
        <v>1329890400</v>
      </c>
      <c r="P404" t="b">
        <v>0</v>
      </c>
      <c r="Q404" t="b">
        <v>1</v>
      </c>
      <c r="R404" t="s">
        <v>100</v>
      </c>
      <c r="S404" s="10" t="str">
        <f t="shared" si="64"/>
        <v>film &amp; video</v>
      </c>
      <c r="T404" t="str">
        <f t="shared" si="65"/>
        <v>shorts</v>
      </c>
      <c r="U404" t="str">
        <f t="shared" si="66"/>
        <v>Jan</v>
      </c>
      <c r="V404" t="str">
        <f t="shared" si="67"/>
        <v>2012</v>
      </c>
      <c r="W404" t="str">
        <f t="shared" si="68"/>
        <v>Feb</v>
      </c>
      <c r="X404" t="str">
        <f t="shared" si="69"/>
        <v>2012</v>
      </c>
    </row>
    <row r="405" spans="1:24" ht="18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 s="7">
        <f t="shared" si="60"/>
        <v>86.220633299284984</v>
      </c>
      <c r="H405" s="7">
        <f t="shared" si="61"/>
        <v>55.99336650082919</v>
      </c>
      <c r="I405">
        <v>3015</v>
      </c>
      <c r="J405" t="s">
        <v>15</v>
      </c>
      <c r="K405" t="s">
        <v>16</v>
      </c>
      <c r="L405" s="8">
        <f t="shared" si="62"/>
        <v>40310.208333333336</v>
      </c>
      <c r="M405">
        <v>1273640400</v>
      </c>
      <c r="N405" s="8">
        <f t="shared" si="63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s="10" t="str">
        <f t="shared" si="64"/>
        <v>theater</v>
      </c>
      <c r="T405" t="str">
        <f t="shared" si="65"/>
        <v>plays</v>
      </c>
      <c r="U405" t="str">
        <f t="shared" si="66"/>
        <v>May</v>
      </c>
      <c r="V405" t="str">
        <f t="shared" si="67"/>
        <v>2010</v>
      </c>
      <c r="W405" t="str">
        <f t="shared" si="68"/>
        <v>Jun</v>
      </c>
      <c r="X405" t="str">
        <f t="shared" si="69"/>
        <v>2010</v>
      </c>
    </row>
    <row r="406" spans="1:24" ht="18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 s="7">
        <f t="shared" si="60"/>
        <v>315.58486707566465</v>
      </c>
      <c r="H406" s="7">
        <f t="shared" si="61"/>
        <v>68.985695127402778</v>
      </c>
      <c r="I406">
        <v>2237</v>
      </c>
      <c r="J406" t="s">
        <v>21</v>
      </c>
      <c r="K406" t="s">
        <v>22</v>
      </c>
      <c r="L406" s="8">
        <f t="shared" si="62"/>
        <v>43053.25</v>
      </c>
      <c r="M406">
        <v>1510639200</v>
      </c>
      <c r="N406" s="8">
        <f t="shared" si="63"/>
        <v>43056.25</v>
      </c>
      <c r="O406">
        <v>1510898400</v>
      </c>
      <c r="P406" t="b">
        <v>0</v>
      </c>
      <c r="Q406" t="b">
        <v>0</v>
      </c>
      <c r="R406" t="s">
        <v>33</v>
      </c>
      <c r="S406" s="10" t="str">
        <f t="shared" si="64"/>
        <v>theater</v>
      </c>
      <c r="T406" t="str">
        <f t="shared" si="65"/>
        <v>plays</v>
      </c>
      <c r="U406" t="str">
        <f t="shared" si="66"/>
        <v>Nov</v>
      </c>
      <c r="V406" t="str">
        <f t="shared" si="67"/>
        <v>2017</v>
      </c>
      <c r="W406" t="str">
        <f t="shared" si="68"/>
        <v>Nov</v>
      </c>
      <c r="X406" t="str">
        <f t="shared" si="69"/>
        <v>2017</v>
      </c>
    </row>
    <row r="407" spans="1:24" ht="18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 s="7">
        <f t="shared" si="60"/>
        <v>89.618243243243242</v>
      </c>
      <c r="H407" s="7">
        <f t="shared" si="61"/>
        <v>60.981609195402299</v>
      </c>
      <c r="I407">
        <v>435</v>
      </c>
      <c r="J407" t="s">
        <v>21</v>
      </c>
      <c r="K407" t="s">
        <v>22</v>
      </c>
      <c r="L407" s="8">
        <f t="shared" si="62"/>
        <v>43255.208333333328</v>
      </c>
      <c r="M407">
        <v>1528088400</v>
      </c>
      <c r="N407" s="8">
        <f t="shared" si="63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s="10" t="str">
        <f t="shared" si="64"/>
        <v>theater</v>
      </c>
      <c r="T407" t="str">
        <f t="shared" si="65"/>
        <v>plays</v>
      </c>
      <c r="U407" t="str">
        <f t="shared" si="66"/>
        <v>Jun</v>
      </c>
      <c r="V407" t="str">
        <f t="shared" si="67"/>
        <v>2018</v>
      </c>
      <c r="W407" t="str">
        <f t="shared" si="68"/>
        <v>Jul</v>
      </c>
      <c r="X407" t="str">
        <f t="shared" si="69"/>
        <v>2018</v>
      </c>
    </row>
    <row r="408" spans="1:24" ht="18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 s="7">
        <f t="shared" si="60"/>
        <v>182.14503816793894</v>
      </c>
      <c r="H408" s="7">
        <f t="shared" si="61"/>
        <v>110.98139534883721</v>
      </c>
      <c r="I408">
        <v>645</v>
      </c>
      <c r="J408" t="s">
        <v>21</v>
      </c>
      <c r="K408" t="s">
        <v>22</v>
      </c>
      <c r="L408" s="8">
        <f t="shared" si="62"/>
        <v>41304.25</v>
      </c>
      <c r="M408">
        <v>1359525600</v>
      </c>
      <c r="N408" s="8">
        <f t="shared" si="63"/>
        <v>41316.25</v>
      </c>
      <c r="O408">
        <v>1360562400</v>
      </c>
      <c r="P408" t="b">
        <v>1</v>
      </c>
      <c r="Q408" t="b">
        <v>0</v>
      </c>
      <c r="R408" t="s">
        <v>42</v>
      </c>
      <c r="S408" s="10" t="str">
        <f t="shared" si="64"/>
        <v>film &amp; video</v>
      </c>
      <c r="T408" t="str">
        <f t="shared" si="65"/>
        <v>documentary</v>
      </c>
      <c r="U408" t="str">
        <f t="shared" si="66"/>
        <v>Jan</v>
      </c>
      <c r="V408" t="str">
        <f t="shared" si="67"/>
        <v>2013</v>
      </c>
      <c r="W408" t="str">
        <f t="shared" si="68"/>
        <v>Feb</v>
      </c>
      <c r="X408" t="str">
        <f t="shared" si="69"/>
        <v>2013</v>
      </c>
    </row>
    <row r="409" spans="1:24" ht="18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 s="7">
        <f t="shared" si="60"/>
        <v>355.88235294117646</v>
      </c>
      <c r="H409" s="7">
        <f t="shared" si="61"/>
        <v>25</v>
      </c>
      <c r="I409">
        <v>484</v>
      </c>
      <c r="J409" t="s">
        <v>36</v>
      </c>
      <c r="K409" t="s">
        <v>37</v>
      </c>
      <c r="L409" s="8">
        <f t="shared" si="62"/>
        <v>43751.208333333328</v>
      </c>
      <c r="M409">
        <v>1570942800</v>
      </c>
      <c r="N409" s="8">
        <f t="shared" si="63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s="10" t="str">
        <f t="shared" si="64"/>
        <v>theater</v>
      </c>
      <c r="T409" t="str">
        <f t="shared" si="65"/>
        <v>plays</v>
      </c>
      <c r="U409" t="str">
        <f t="shared" si="66"/>
        <v>Oct</v>
      </c>
      <c r="V409" t="str">
        <f t="shared" si="67"/>
        <v>2019</v>
      </c>
      <c r="W409" t="str">
        <f t="shared" si="68"/>
        <v>Oct</v>
      </c>
      <c r="X409" t="str">
        <f t="shared" si="69"/>
        <v>2019</v>
      </c>
    </row>
    <row r="410" spans="1:24" ht="18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 s="7">
        <f t="shared" si="60"/>
        <v>131.83695652173913</v>
      </c>
      <c r="H410" s="7">
        <f t="shared" si="61"/>
        <v>78.759740259740255</v>
      </c>
      <c r="I410">
        <v>154</v>
      </c>
      <c r="J410" t="s">
        <v>15</v>
      </c>
      <c r="K410" t="s">
        <v>16</v>
      </c>
      <c r="L410" s="8">
        <f t="shared" si="62"/>
        <v>42541.208333333328</v>
      </c>
      <c r="M410">
        <v>1466398800</v>
      </c>
      <c r="N410" s="8">
        <f t="shared" si="63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s="10" t="str">
        <f t="shared" si="64"/>
        <v>film &amp; video</v>
      </c>
      <c r="T410" t="str">
        <f t="shared" si="65"/>
        <v>documentary</v>
      </c>
      <c r="U410" t="str">
        <f t="shared" si="66"/>
        <v>Jun</v>
      </c>
      <c r="V410" t="str">
        <f t="shared" si="67"/>
        <v>2016</v>
      </c>
      <c r="W410" t="str">
        <f t="shared" si="68"/>
        <v>Jul</v>
      </c>
      <c r="X410" t="str">
        <f t="shared" si="69"/>
        <v>2016</v>
      </c>
    </row>
    <row r="411" spans="1:24" ht="18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 s="7">
        <f t="shared" si="60"/>
        <v>46.315634218289084</v>
      </c>
      <c r="H411" s="7">
        <f t="shared" si="61"/>
        <v>87.960784313725483</v>
      </c>
      <c r="I411">
        <v>714</v>
      </c>
      <c r="J411" t="s">
        <v>21</v>
      </c>
      <c r="K411" t="s">
        <v>22</v>
      </c>
      <c r="L411" s="8">
        <f t="shared" si="62"/>
        <v>42843.208333333328</v>
      </c>
      <c r="M411">
        <v>1492491600</v>
      </c>
      <c r="N411" s="8">
        <f t="shared" si="63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s="10" t="str">
        <f t="shared" si="64"/>
        <v>music</v>
      </c>
      <c r="T411" t="str">
        <f t="shared" si="65"/>
        <v>rock</v>
      </c>
      <c r="U411" t="str">
        <f t="shared" si="66"/>
        <v>Apr</v>
      </c>
      <c r="V411" t="str">
        <f t="shared" si="67"/>
        <v>2017</v>
      </c>
      <c r="W411" t="str">
        <f t="shared" si="68"/>
        <v>Apr</v>
      </c>
      <c r="X411" t="str">
        <f t="shared" si="69"/>
        <v>2017</v>
      </c>
    </row>
    <row r="412" spans="1:24" ht="18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 s="7">
        <f t="shared" si="60"/>
        <v>36.132726089785294</v>
      </c>
      <c r="H412" s="7">
        <f t="shared" si="61"/>
        <v>49.987398739873989</v>
      </c>
      <c r="I412">
        <v>1111</v>
      </c>
      <c r="J412" t="s">
        <v>21</v>
      </c>
      <c r="K412" t="s">
        <v>22</v>
      </c>
      <c r="L412" s="8">
        <f t="shared" si="62"/>
        <v>42122.208333333328</v>
      </c>
      <c r="M412">
        <v>1430197200</v>
      </c>
      <c r="N412" s="8">
        <f t="shared" si="63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s="10" t="str">
        <f t="shared" si="64"/>
        <v>games</v>
      </c>
      <c r="T412" t="str">
        <f t="shared" si="65"/>
        <v>mobile games</v>
      </c>
      <c r="U412" t="str">
        <f t="shared" si="66"/>
        <v>Apr</v>
      </c>
      <c r="V412" t="str">
        <f t="shared" si="67"/>
        <v>2015</v>
      </c>
      <c r="W412" t="str">
        <f t="shared" si="68"/>
        <v>Apr</v>
      </c>
      <c r="X412" t="str">
        <f t="shared" si="69"/>
        <v>2015</v>
      </c>
    </row>
    <row r="413" spans="1:24" ht="18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 s="7">
        <f t="shared" si="60"/>
        <v>104.62820512820512</v>
      </c>
      <c r="H413" s="7">
        <f t="shared" si="61"/>
        <v>99.524390243902445</v>
      </c>
      <c r="I413">
        <v>82</v>
      </c>
      <c r="J413" t="s">
        <v>21</v>
      </c>
      <c r="K413" t="s">
        <v>22</v>
      </c>
      <c r="L413" s="8">
        <f t="shared" si="62"/>
        <v>42884.208333333328</v>
      </c>
      <c r="M413">
        <v>1496034000</v>
      </c>
      <c r="N413" s="8">
        <f t="shared" si="63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s="10" t="str">
        <f t="shared" si="64"/>
        <v>theater</v>
      </c>
      <c r="T413" t="str">
        <f t="shared" si="65"/>
        <v>plays</v>
      </c>
      <c r="U413" t="str">
        <f t="shared" si="66"/>
        <v>May</v>
      </c>
      <c r="V413" t="str">
        <f t="shared" si="67"/>
        <v>2017</v>
      </c>
      <c r="W413" t="str">
        <f t="shared" si="68"/>
        <v>May</v>
      </c>
      <c r="X413" t="str">
        <f t="shared" si="69"/>
        <v>2017</v>
      </c>
    </row>
    <row r="414" spans="1:24" ht="18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 s="7">
        <f t="shared" si="60"/>
        <v>668.85714285714289</v>
      </c>
      <c r="H414" s="7">
        <f t="shared" si="61"/>
        <v>104.82089552238806</v>
      </c>
      <c r="I414">
        <v>134</v>
      </c>
      <c r="J414" t="s">
        <v>21</v>
      </c>
      <c r="K414" t="s">
        <v>22</v>
      </c>
      <c r="L414" s="8">
        <f t="shared" si="62"/>
        <v>41642.25</v>
      </c>
      <c r="M414">
        <v>1388728800</v>
      </c>
      <c r="N414" s="8">
        <f t="shared" si="63"/>
        <v>41652.25</v>
      </c>
      <c r="O414">
        <v>1389592800</v>
      </c>
      <c r="P414" t="b">
        <v>0</v>
      </c>
      <c r="Q414" t="b">
        <v>0</v>
      </c>
      <c r="R414" t="s">
        <v>119</v>
      </c>
      <c r="S414" s="10" t="str">
        <f t="shared" si="64"/>
        <v>publishing</v>
      </c>
      <c r="T414" t="str">
        <f t="shared" si="65"/>
        <v>fiction</v>
      </c>
      <c r="U414" t="str">
        <f t="shared" si="66"/>
        <v>Jan</v>
      </c>
      <c r="V414" t="str">
        <f t="shared" si="67"/>
        <v>2014</v>
      </c>
      <c r="W414" t="str">
        <f t="shared" si="68"/>
        <v>Jan</v>
      </c>
      <c r="X414" t="str">
        <f t="shared" si="69"/>
        <v>2014</v>
      </c>
    </row>
    <row r="415" spans="1:24" ht="18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 s="7">
        <f t="shared" si="60"/>
        <v>62.072823218997364</v>
      </c>
      <c r="H415" s="7">
        <f t="shared" si="61"/>
        <v>108.01469237832875</v>
      </c>
      <c r="I415">
        <v>1089</v>
      </c>
      <c r="J415" t="s">
        <v>21</v>
      </c>
      <c r="K415" t="s">
        <v>22</v>
      </c>
      <c r="L415" s="8">
        <f t="shared" si="62"/>
        <v>43431.25</v>
      </c>
      <c r="M415">
        <v>1543298400</v>
      </c>
      <c r="N415" s="8">
        <f t="shared" si="63"/>
        <v>43458.25</v>
      </c>
      <c r="O415">
        <v>1545631200</v>
      </c>
      <c r="P415" t="b">
        <v>0</v>
      </c>
      <c r="Q415" t="b">
        <v>0</v>
      </c>
      <c r="R415" t="s">
        <v>71</v>
      </c>
      <c r="S415" s="10" t="str">
        <f t="shared" si="64"/>
        <v>film &amp; video</v>
      </c>
      <c r="T415" t="str">
        <f t="shared" si="65"/>
        <v>animation</v>
      </c>
      <c r="U415" t="str">
        <f t="shared" si="66"/>
        <v>Nov</v>
      </c>
      <c r="V415" t="str">
        <f t="shared" si="67"/>
        <v>2018</v>
      </c>
      <c r="W415" t="str">
        <f t="shared" si="68"/>
        <v>Dec</v>
      </c>
      <c r="X415" t="str">
        <f t="shared" si="69"/>
        <v>2018</v>
      </c>
    </row>
    <row r="416" spans="1:24" ht="18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 s="7">
        <f t="shared" si="60"/>
        <v>84.699787460148784</v>
      </c>
      <c r="H416" s="7">
        <f t="shared" si="61"/>
        <v>28.998544660724033</v>
      </c>
      <c r="I416">
        <v>5497</v>
      </c>
      <c r="J416" t="s">
        <v>21</v>
      </c>
      <c r="K416" t="s">
        <v>22</v>
      </c>
      <c r="L416" s="8">
        <f t="shared" si="62"/>
        <v>40288.208333333336</v>
      </c>
      <c r="M416">
        <v>1271739600</v>
      </c>
      <c r="N416" s="8">
        <f t="shared" si="63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s="10" t="str">
        <f t="shared" si="64"/>
        <v>food</v>
      </c>
      <c r="T416" t="str">
        <f t="shared" si="65"/>
        <v>food trucks</v>
      </c>
      <c r="U416" t="str">
        <f t="shared" si="66"/>
        <v>Apr</v>
      </c>
      <c r="V416" t="str">
        <f t="shared" si="67"/>
        <v>2010</v>
      </c>
      <c r="W416" t="str">
        <f t="shared" si="68"/>
        <v>Apr</v>
      </c>
      <c r="X416" t="str">
        <f t="shared" si="69"/>
        <v>2010</v>
      </c>
    </row>
    <row r="417" spans="1:24" ht="18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 s="7">
        <f t="shared" si="60"/>
        <v>11.059030837004405</v>
      </c>
      <c r="H417" s="7">
        <f t="shared" si="61"/>
        <v>30.028708133971293</v>
      </c>
      <c r="I417">
        <v>418</v>
      </c>
      <c r="J417" t="s">
        <v>21</v>
      </c>
      <c r="K417" t="s">
        <v>22</v>
      </c>
      <c r="L417" s="8">
        <f t="shared" si="62"/>
        <v>40921.25</v>
      </c>
      <c r="M417">
        <v>1326434400</v>
      </c>
      <c r="N417" s="8">
        <f t="shared" si="63"/>
        <v>40938.25</v>
      </c>
      <c r="O417">
        <v>1327903200</v>
      </c>
      <c r="P417" t="b">
        <v>0</v>
      </c>
      <c r="Q417" t="b">
        <v>0</v>
      </c>
      <c r="R417" t="s">
        <v>33</v>
      </c>
      <c r="S417" s="10" t="str">
        <f t="shared" si="64"/>
        <v>theater</v>
      </c>
      <c r="T417" t="str">
        <f t="shared" si="65"/>
        <v>plays</v>
      </c>
      <c r="U417" t="str">
        <f t="shared" si="66"/>
        <v>Jan</v>
      </c>
      <c r="V417" t="str">
        <f t="shared" si="67"/>
        <v>2012</v>
      </c>
      <c r="W417" t="str">
        <f t="shared" si="68"/>
        <v>Jan</v>
      </c>
      <c r="X417" t="str">
        <f t="shared" si="69"/>
        <v>2012</v>
      </c>
    </row>
    <row r="418" spans="1:24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 s="7">
        <f t="shared" si="60"/>
        <v>43.838781575037146</v>
      </c>
      <c r="H418" s="7">
        <f t="shared" si="61"/>
        <v>41.005559416261292</v>
      </c>
      <c r="I418">
        <v>1439</v>
      </c>
      <c r="J418" t="s">
        <v>21</v>
      </c>
      <c r="K418" t="s">
        <v>22</v>
      </c>
      <c r="L418" s="8">
        <f t="shared" si="62"/>
        <v>40560.25</v>
      </c>
      <c r="M418">
        <v>1295244000</v>
      </c>
      <c r="N418" s="8">
        <f t="shared" si="63"/>
        <v>40569.25</v>
      </c>
      <c r="O418">
        <v>1296021600</v>
      </c>
      <c r="P418" t="b">
        <v>0</v>
      </c>
      <c r="Q418" t="b">
        <v>1</v>
      </c>
      <c r="R418" t="s">
        <v>42</v>
      </c>
      <c r="S418" s="10" t="str">
        <f t="shared" si="64"/>
        <v>film &amp; video</v>
      </c>
      <c r="T418" t="str">
        <f t="shared" si="65"/>
        <v>documentary</v>
      </c>
      <c r="U418" t="str">
        <f t="shared" si="66"/>
        <v>Jan</v>
      </c>
      <c r="V418" t="str">
        <f t="shared" si="67"/>
        <v>2011</v>
      </c>
      <c r="W418" t="str">
        <f t="shared" si="68"/>
        <v>Jan</v>
      </c>
      <c r="X418" t="str">
        <f t="shared" si="69"/>
        <v>2011</v>
      </c>
    </row>
    <row r="419" spans="1:24" ht="18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 s="7">
        <f t="shared" si="60"/>
        <v>55.470588235294116</v>
      </c>
      <c r="H419" s="7">
        <f t="shared" si="61"/>
        <v>62.866666666666667</v>
      </c>
      <c r="I419">
        <v>15</v>
      </c>
      <c r="J419" t="s">
        <v>21</v>
      </c>
      <c r="K419" t="s">
        <v>22</v>
      </c>
      <c r="L419" s="8">
        <f t="shared" si="62"/>
        <v>43407.208333333328</v>
      </c>
      <c r="M419">
        <v>1541221200</v>
      </c>
      <c r="N419" s="8">
        <f t="shared" si="63"/>
        <v>43431.25</v>
      </c>
      <c r="O419">
        <v>1543298400</v>
      </c>
      <c r="P419" t="b">
        <v>0</v>
      </c>
      <c r="Q419" t="b">
        <v>0</v>
      </c>
      <c r="R419" t="s">
        <v>33</v>
      </c>
      <c r="S419" s="10" t="str">
        <f t="shared" si="64"/>
        <v>theater</v>
      </c>
      <c r="T419" t="str">
        <f t="shared" si="65"/>
        <v>plays</v>
      </c>
      <c r="U419" t="str">
        <f t="shared" si="66"/>
        <v>Nov</v>
      </c>
      <c r="V419" t="str">
        <f t="shared" si="67"/>
        <v>2018</v>
      </c>
      <c r="W419" t="str">
        <f t="shared" si="68"/>
        <v>Nov</v>
      </c>
      <c r="X419" t="str">
        <f t="shared" si="69"/>
        <v>2018</v>
      </c>
    </row>
    <row r="420" spans="1:24" ht="18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 s="7">
        <f t="shared" si="60"/>
        <v>57.399511301160658</v>
      </c>
      <c r="H420" s="7">
        <f t="shared" si="61"/>
        <v>47.005002501250623</v>
      </c>
      <c r="I420">
        <v>1999</v>
      </c>
      <c r="J420" t="s">
        <v>15</v>
      </c>
      <c r="K420" t="s">
        <v>16</v>
      </c>
      <c r="L420" s="8">
        <f t="shared" si="62"/>
        <v>41035.208333333336</v>
      </c>
      <c r="M420">
        <v>1336280400</v>
      </c>
      <c r="N420" s="8">
        <f t="shared" si="63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s="10" t="str">
        <f t="shared" si="64"/>
        <v>film &amp; video</v>
      </c>
      <c r="T420" t="str">
        <f t="shared" si="65"/>
        <v>documentary</v>
      </c>
      <c r="U420" t="str">
        <f t="shared" si="66"/>
        <v>May</v>
      </c>
      <c r="V420" t="str">
        <f t="shared" si="67"/>
        <v>2012</v>
      </c>
      <c r="W420" t="str">
        <f t="shared" si="68"/>
        <v>May</v>
      </c>
      <c r="X420" t="str">
        <f t="shared" si="69"/>
        <v>2012</v>
      </c>
    </row>
    <row r="421" spans="1:24" ht="18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 s="7">
        <f t="shared" si="60"/>
        <v>123.43497363796135</v>
      </c>
      <c r="H421" s="7">
        <f t="shared" si="61"/>
        <v>26.997693638285604</v>
      </c>
      <c r="I421">
        <v>5203</v>
      </c>
      <c r="J421" t="s">
        <v>21</v>
      </c>
      <c r="K421" t="s">
        <v>22</v>
      </c>
      <c r="L421" s="8">
        <f t="shared" si="62"/>
        <v>40899.25</v>
      </c>
      <c r="M421">
        <v>1324533600</v>
      </c>
      <c r="N421" s="8">
        <f t="shared" si="63"/>
        <v>40905.25</v>
      </c>
      <c r="O421">
        <v>1325052000</v>
      </c>
      <c r="P421" t="b">
        <v>0</v>
      </c>
      <c r="Q421" t="b">
        <v>0</v>
      </c>
      <c r="R421" t="s">
        <v>28</v>
      </c>
      <c r="S421" s="10" t="str">
        <f t="shared" si="64"/>
        <v>technology</v>
      </c>
      <c r="T421" t="str">
        <f t="shared" si="65"/>
        <v>web</v>
      </c>
      <c r="U421" t="str">
        <f t="shared" si="66"/>
        <v>Dec</v>
      </c>
      <c r="V421" t="str">
        <f t="shared" si="67"/>
        <v>2011</v>
      </c>
      <c r="W421" t="str">
        <f t="shared" si="68"/>
        <v>Dec</v>
      </c>
      <c r="X421" t="str">
        <f t="shared" si="69"/>
        <v>2011</v>
      </c>
    </row>
    <row r="422" spans="1:24" ht="18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 s="7">
        <f t="shared" si="60"/>
        <v>128.46</v>
      </c>
      <c r="H422" s="7">
        <f t="shared" si="61"/>
        <v>68.329787234042556</v>
      </c>
      <c r="I422">
        <v>94</v>
      </c>
      <c r="J422" t="s">
        <v>21</v>
      </c>
      <c r="K422" t="s">
        <v>22</v>
      </c>
      <c r="L422" s="8">
        <f t="shared" si="62"/>
        <v>42911.208333333328</v>
      </c>
      <c r="M422">
        <v>1498366800</v>
      </c>
      <c r="N422" s="8">
        <f t="shared" si="63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s="10" t="str">
        <f t="shared" si="64"/>
        <v>theater</v>
      </c>
      <c r="T422" t="str">
        <f t="shared" si="65"/>
        <v>plays</v>
      </c>
      <c r="U422" t="str">
        <f t="shared" si="66"/>
        <v>Jun</v>
      </c>
      <c r="V422" t="str">
        <f t="shared" si="67"/>
        <v>2017</v>
      </c>
      <c r="W422" t="str">
        <f t="shared" si="68"/>
        <v>Jul</v>
      </c>
      <c r="X422" t="str">
        <f t="shared" si="69"/>
        <v>2017</v>
      </c>
    </row>
    <row r="423" spans="1:24" ht="18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 s="7">
        <f t="shared" si="60"/>
        <v>63.989361702127653</v>
      </c>
      <c r="H423" s="7">
        <f t="shared" si="61"/>
        <v>50.974576271186443</v>
      </c>
      <c r="I423">
        <v>118</v>
      </c>
      <c r="J423" t="s">
        <v>21</v>
      </c>
      <c r="K423" t="s">
        <v>22</v>
      </c>
      <c r="L423" s="8">
        <f t="shared" si="62"/>
        <v>42915.208333333328</v>
      </c>
      <c r="M423">
        <v>1498712400</v>
      </c>
      <c r="N423" s="8">
        <f t="shared" si="63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s="10" t="str">
        <f t="shared" si="64"/>
        <v>technology</v>
      </c>
      <c r="T423" t="str">
        <f t="shared" si="65"/>
        <v>wearables</v>
      </c>
      <c r="U423" t="str">
        <f t="shared" si="66"/>
        <v>Jun</v>
      </c>
      <c r="V423" t="str">
        <f t="shared" si="67"/>
        <v>2017</v>
      </c>
      <c r="W423" t="str">
        <f t="shared" si="68"/>
        <v>Jul</v>
      </c>
      <c r="X423" t="str">
        <f t="shared" si="69"/>
        <v>2017</v>
      </c>
    </row>
    <row r="424" spans="1:24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 s="7">
        <f t="shared" si="60"/>
        <v>127.29885057471265</v>
      </c>
      <c r="H424" s="7">
        <f t="shared" si="61"/>
        <v>54.024390243902438</v>
      </c>
      <c r="I424">
        <v>205</v>
      </c>
      <c r="J424" t="s">
        <v>21</v>
      </c>
      <c r="K424" t="s">
        <v>22</v>
      </c>
      <c r="L424" s="8">
        <f t="shared" si="62"/>
        <v>40285.208333333336</v>
      </c>
      <c r="M424">
        <v>1271480400</v>
      </c>
      <c r="N424" s="8">
        <f t="shared" si="63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s="10" t="str">
        <f t="shared" si="64"/>
        <v>theater</v>
      </c>
      <c r="T424" t="str">
        <f t="shared" si="65"/>
        <v>plays</v>
      </c>
      <c r="U424" t="str">
        <f t="shared" si="66"/>
        <v>Apr</v>
      </c>
      <c r="V424" t="str">
        <f t="shared" si="67"/>
        <v>2010</v>
      </c>
      <c r="W424" t="str">
        <f t="shared" si="68"/>
        <v>May</v>
      </c>
      <c r="X424" t="str">
        <f t="shared" si="69"/>
        <v>2010</v>
      </c>
    </row>
    <row r="425" spans="1:24" ht="18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 s="7">
        <f t="shared" si="60"/>
        <v>10.638024357239512</v>
      </c>
      <c r="H425" s="7">
        <f t="shared" si="61"/>
        <v>97.055555555555557</v>
      </c>
      <c r="I425">
        <v>162</v>
      </c>
      <c r="J425" t="s">
        <v>21</v>
      </c>
      <c r="K425" t="s">
        <v>22</v>
      </c>
      <c r="L425" s="8">
        <f t="shared" si="62"/>
        <v>40808.208333333336</v>
      </c>
      <c r="M425">
        <v>1316667600</v>
      </c>
      <c r="N425" s="8">
        <f t="shared" si="63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s="10" t="str">
        <f t="shared" si="64"/>
        <v>food</v>
      </c>
      <c r="T425" t="str">
        <f t="shared" si="65"/>
        <v>food trucks</v>
      </c>
      <c r="U425" t="str">
        <f t="shared" si="66"/>
        <v>Sep</v>
      </c>
      <c r="V425" t="str">
        <f t="shared" si="67"/>
        <v>2011</v>
      </c>
      <c r="W425" t="str">
        <f t="shared" si="68"/>
        <v>Sep</v>
      </c>
      <c r="X425" t="str">
        <f t="shared" si="69"/>
        <v>2011</v>
      </c>
    </row>
    <row r="426" spans="1:24" ht="18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 s="7">
        <f t="shared" si="60"/>
        <v>40.470588235294116</v>
      </c>
      <c r="H426" s="7">
        <f t="shared" si="61"/>
        <v>24.867469879518072</v>
      </c>
      <c r="I426">
        <v>83</v>
      </c>
      <c r="J426" t="s">
        <v>21</v>
      </c>
      <c r="K426" t="s">
        <v>22</v>
      </c>
      <c r="L426" s="8">
        <f t="shared" si="62"/>
        <v>43208.208333333328</v>
      </c>
      <c r="M426">
        <v>1524027600</v>
      </c>
      <c r="N426" s="8">
        <f t="shared" si="63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s="10" t="str">
        <f t="shared" si="64"/>
        <v>music</v>
      </c>
      <c r="T426" t="str">
        <f t="shared" si="65"/>
        <v>indie rock</v>
      </c>
      <c r="U426" t="str">
        <f t="shared" si="66"/>
        <v>Apr</v>
      </c>
      <c r="V426" t="str">
        <f t="shared" si="67"/>
        <v>2018</v>
      </c>
      <c r="W426" t="str">
        <f t="shared" si="68"/>
        <v>Apr</v>
      </c>
      <c r="X426" t="str">
        <f t="shared" si="69"/>
        <v>2018</v>
      </c>
    </row>
    <row r="427" spans="1:24" ht="18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 s="7">
        <f t="shared" si="60"/>
        <v>287.66666666666663</v>
      </c>
      <c r="H427" s="7">
        <f t="shared" si="61"/>
        <v>84.423913043478265</v>
      </c>
      <c r="I427">
        <v>92</v>
      </c>
      <c r="J427" t="s">
        <v>21</v>
      </c>
      <c r="K427" t="s">
        <v>22</v>
      </c>
      <c r="L427" s="8">
        <f t="shared" si="62"/>
        <v>42213.208333333328</v>
      </c>
      <c r="M427">
        <v>1438059600</v>
      </c>
      <c r="N427" s="8">
        <f t="shared" si="63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s="10" t="str">
        <f t="shared" si="64"/>
        <v>photography</v>
      </c>
      <c r="T427" t="str">
        <f t="shared" si="65"/>
        <v>photography books</v>
      </c>
      <c r="U427" t="str">
        <f t="shared" si="66"/>
        <v>Jul</v>
      </c>
      <c r="V427" t="str">
        <f t="shared" si="67"/>
        <v>2015</v>
      </c>
      <c r="W427" t="str">
        <f t="shared" si="68"/>
        <v>Aug</v>
      </c>
      <c r="X427" t="str">
        <f t="shared" si="69"/>
        <v>2015</v>
      </c>
    </row>
    <row r="428" spans="1:24" ht="18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 s="7">
        <f t="shared" si="60"/>
        <v>572.94444444444446</v>
      </c>
      <c r="H428" s="7">
        <f t="shared" si="61"/>
        <v>47.091324200913242</v>
      </c>
      <c r="I428">
        <v>219</v>
      </c>
      <c r="J428" t="s">
        <v>21</v>
      </c>
      <c r="K428" t="s">
        <v>22</v>
      </c>
      <c r="L428" s="8">
        <f t="shared" si="62"/>
        <v>41332.25</v>
      </c>
      <c r="M428">
        <v>1361944800</v>
      </c>
      <c r="N428" s="8">
        <f t="shared" si="63"/>
        <v>41339.25</v>
      </c>
      <c r="O428">
        <v>1362549600</v>
      </c>
      <c r="P428" t="b">
        <v>0</v>
      </c>
      <c r="Q428" t="b">
        <v>0</v>
      </c>
      <c r="R428" t="s">
        <v>33</v>
      </c>
      <c r="S428" s="10" t="str">
        <f t="shared" si="64"/>
        <v>theater</v>
      </c>
      <c r="T428" t="str">
        <f t="shared" si="65"/>
        <v>plays</v>
      </c>
      <c r="U428" t="str">
        <f t="shared" si="66"/>
        <v>Feb</v>
      </c>
      <c r="V428" t="str">
        <f t="shared" si="67"/>
        <v>2013</v>
      </c>
      <c r="W428" t="str">
        <f t="shared" si="68"/>
        <v>Mar</v>
      </c>
      <c r="X428" t="str">
        <f t="shared" si="69"/>
        <v>2013</v>
      </c>
    </row>
    <row r="429" spans="1:24" ht="18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 s="7">
        <f t="shared" si="60"/>
        <v>112.90429799426933</v>
      </c>
      <c r="H429" s="7">
        <f t="shared" si="61"/>
        <v>77.996041171813147</v>
      </c>
      <c r="I429">
        <v>2526</v>
      </c>
      <c r="J429" t="s">
        <v>21</v>
      </c>
      <c r="K429" t="s">
        <v>22</v>
      </c>
      <c r="L429" s="8">
        <f t="shared" si="62"/>
        <v>41895.208333333336</v>
      </c>
      <c r="M429">
        <v>1410584400</v>
      </c>
      <c r="N429" s="8">
        <f t="shared" si="63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s="10" t="str">
        <f t="shared" si="64"/>
        <v>theater</v>
      </c>
      <c r="T429" t="str">
        <f t="shared" si="65"/>
        <v>plays</v>
      </c>
      <c r="U429" t="str">
        <f t="shared" si="66"/>
        <v>Sep</v>
      </c>
      <c r="V429" t="str">
        <f t="shared" si="67"/>
        <v>2014</v>
      </c>
      <c r="W429" t="str">
        <f t="shared" si="68"/>
        <v>Oct</v>
      </c>
      <c r="X429" t="str">
        <f t="shared" si="69"/>
        <v>2014</v>
      </c>
    </row>
    <row r="430" spans="1:24" ht="18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 s="7">
        <f t="shared" si="60"/>
        <v>46.387573964497044</v>
      </c>
      <c r="H430" s="7">
        <f t="shared" si="61"/>
        <v>62.967871485943775</v>
      </c>
      <c r="I430">
        <v>747</v>
      </c>
      <c r="J430" t="s">
        <v>21</v>
      </c>
      <c r="K430" t="s">
        <v>22</v>
      </c>
      <c r="L430" s="8">
        <f t="shared" si="62"/>
        <v>40585.25</v>
      </c>
      <c r="M430">
        <v>1297404000</v>
      </c>
      <c r="N430" s="8">
        <f t="shared" si="63"/>
        <v>40592.25</v>
      </c>
      <c r="O430">
        <v>1298008800</v>
      </c>
      <c r="P430" t="b">
        <v>0</v>
      </c>
      <c r="Q430" t="b">
        <v>0</v>
      </c>
      <c r="R430" t="s">
        <v>71</v>
      </c>
      <c r="S430" s="10" t="str">
        <f t="shared" si="64"/>
        <v>film &amp; video</v>
      </c>
      <c r="T430" t="str">
        <f t="shared" si="65"/>
        <v>animation</v>
      </c>
      <c r="U430" t="str">
        <f t="shared" si="66"/>
        <v>Feb</v>
      </c>
      <c r="V430" t="str">
        <f t="shared" si="67"/>
        <v>2011</v>
      </c>
      <c r="W430" t="str">
        <f t="shared" si="68"/>
        <v>Feb</v>
      </c>
      <c r="X430" t="str">
        <f t="shared" si="69"/>
        <v>2011</v>
      </c>
    </row>
    <row r="431" spans="1:24" ht="18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 s="7">
        <f t="shared" si="60"/>
        <v>90.675916230366497</v>
      </c>
      <c r="H431" s="7">
        <f t="shared" si="61"/>
        <v>81.006080449017773</v>
      </c>
      <c r="I431">
        <v>2138</v>
      </c>
      <c r="J431" t="s">
        <v>21</v>
      </c>
      <c r="K431" t="s">
        <v>22</v>
      </c>
      <c r="L431" s="8">
        <f t="shared" si="62"/>
        <v>41680.25</v>
      </c>
      <c r="M431">
        <v>1392012000</v>
      </c>
      <c r="N431" s="8">
        <f t="shared" si="63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s="10" t="str">
        <f t="shared" si="64"/>
        <v>photography</v>
      </c>
      <c r="T431" t="str">
        <f t="shared" si="65"/>
        <v>photography books</v>
      </c>
      <c r="U431" t="str">
        <f t="shared" si="66"/>
        <v>Feb</v>
      </c>
      <c r="V431" t="str">
        <f t="shared" si="67"/>
        <v>2014</v>
      </c>
      <c r="W431" t="str">
        <f t="shared" si="68"/>
        <v>Mar</v>
      </c>
      <c r="X431" t="str">
        <f t="shared" si="69"/>
        <v>2014</v>
      </c>
    </row>
    <row r="432" spans="1:24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 s="7">
        <f t="shared" si="60"/>
        <v>67.740740740740748</v>
      </c>
      <c r="H432" s="7">
        <f t="shared" si="61"/>
        <v>65.321428571428569</v>
      </c>
      <c r="I432">
        <v>84</v>
      </c>
      <c r="J432" t="s">
        <v>21</v>
      </c>
      <c r="K432" t="s">
        <v>22</v>
      </c>
      <c r="L432" s="8">
        <f t="shared" si="62"/>
        <v>43737.208333333328</v>
      </c>
      <c r="M432">
        <v>1569733200</v>
      </c>
      <c r="N432" s="8">
        <f t="shared" si="63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s="10" t="str">
        <f t="shared" si="64"/>
        <v>theater</v>
      </c>
      <c r="T432" t="str">
        <f t="shared" si="65"/>
        <v>plays</v>
      </c>
      <c r="U432" t="str">
        <f t="shared" si="66"/>
        <v>Sep</v>
      </c>
      <c r="V432" t="str">
        <f t="shared" si="67"/>
        <v>2019</v>
      </c>
      <c r="W432" t="str">
        <f t="shared" si="68"/>
        <v>Nov</v>
      </c>
      <c r="X432" t="str">
        <f t="shared" si="69"/>
        <v>2019</v>
      </c>
    </row>
    <row r="433" spans="1:24" ht="18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 s="7">
        <f t="shared" si="60"/>
        <v>192.49019607843135</v>
      </c>
      <c r="H433" s="7">
        <f t="shared" si="61"/>
        <v>104.43617021276596</v>
      </c>
      <c r="I433">
        <v>94</v>
      </c>
      <c r="J433" t="s">
        <v>21</v>
      </c>
      <c r="K433" t="s">
        <v>22</v>
      </c>
      <c r="L433" s="8">
        <f t="shared" si="62"/>
        <v>43273.208333333328</v>
      </c>
      <c r="M433">
        <v>1529643600</v>
      </c>
      <c r="N433" s="8">
        <f t="shared" si="63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s="10" t="str">
        <f t="shared" si="64"/>
        <v>theater</v>
      </c>
      <c r="T433" t="str">
        <f t="shared" si="65"/>
        <v>plays</v>
      </c>
      <c r="U433" t="str">
        <f t="shared" si="66"/>
        <v>Jun</v>
      </c>
      <c r="V433" t="str">
        <f t="shared" si="67"/>
        <v>2018</v>
      </c>
      <c r="W433" t="str">
        <f t="shared" si="68"/>
        <v>Jul</v>
      </c>
      <c r="X433" t="str">
        <f t="shared" si="69"/>
        <v>2018</v>
      </c>
    </row>
    <row r="434" spans="1:24" ht="18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 s="7">
        <f t="shared" si="60"/>
        <v>82.714285714285722</v>
      </c>
      <c r="H434" s="7">
        <f t="shared" si="61"/>
        <v>69.989010989010993</v>
      </c>
      <c r="I434">
        <v>91</v>
      </c>
      <c r="J434" t="s">
        <v>21</v>
      </c>
      <c r="K434" t="s">
        <v>22</v>
      </c>
      <c r="L434" s="8">
        <f t="shared" si="62"/>
        <v>41761.208333333336</v>
      </c>
      <c r="M434">
        <v>1399006800</v>
      </c>
      <c r="N434" s="8">
        <f t="shared" si="63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s="10" t="str">
        <f t="shared" si="64"/>
        <v>theater</v>
      </c>
      <c r="T434" t="str">
        <f t="shared" si="65"/>
        <v>plays</v>
      </c>
      <c r="U434" t="str">
        <f t="shared" si="66"/>
        <v>May</v>
      </c>
      <c r="V434" t="str">
        <f t="shared" si="67"/>
        <v>2014</v>
      </c>
      <c r="W434" t="str">
        <f t="shared" si="68"/>
        <v>May</v>
      </c>
      <c r="X434" t="str">
        <f t="shared" si="69"/>
        <v>2014</v>
      </c>
    </row>
    <row r="435" spans="1:24" ht="18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 s="7">
        <f t="shared" si="60"/>
        <v>54.163920922570021</v>
      </c>
      <c r="H435" s="7">
        <f t="shared" si="61"/>
        <v>83.023989898989896</v>
      </c>
      <c r="I435">
        <v>792</v>
      </c>
      <c r="J435" t="s">
        <v>21</v>
      </c>
      <c r="K435" t="s">
        <v>22</v>
      </c>
      <c r="L435" s="8">
        <f t="shared" si="62"/>
        <v>41603.25</v>
      </c>
      <c r="M435">
        <v>1385359200</v>
      </c>
      <c r="N435" s="8">
        <f t="shared" si="63"/>
        <v>41619.25</v>
      </c>
      <c r="O435">
        <v>1386741600</v>
      </c>
      <c r="P435" t="b">
        <v>0</v>
      </c>
      <c r="Q435" t="b">
        <v>1</v>
      </c>
      <c r="R435" t="s">
        <v>42</v>
      </c>
      <c r="S435" s="10" t="str">
        <f t="shared" si="64"/>
        <v>film &amp; video</v>
      </c>
      <c r="T435" t="str">
        <f t="shared" si="65"/>
        <v>documentary</v>
      </c>
      <c r="U435" t="str">
        <f t="shared" si="66"/>
        <v>Nov</v>
      </c>
      <c r="V435" t="str">
        <f t="shared" si="67"/>
        <v>2013</v>
      </c>
      <c r="W435" t="str">
        <f t="shared" si="68"/>
        <v>Dec</v>
      </c>
      <c r="X435" t="str">
        <f t="shared" si="69"/>
        <v>2013</v>
      </c>
    </row>
    <row r="436" spans="1:24" ht="18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 s="7">
        <f t="shared" si="60"/>
        <v>16.722222222222221</v>
      </c>
      <c r="H436" s="7">
        <f t="shared" si="61"/>
        <v>90.3</v>
      </c>
      <c r="I436">
        <v>10</v>
      </c>
      <c r="J436" t="s">
        <v>15</v>
      </c>
      <c r="K436" t="s">
        <v>16</v>
      </c>
      <c r="L436" s="8">
        <f t="shared" si="62"/>
        <v>42705.25</v>
      </c>
      <c r="M436">
        <v>1480572000</v>
      </c>
      <c r="N436" s="8">
        <f t="shared" si="63"/>
        <v>42719.25</v>
      </c>
      <c r="O436">
        <v>1481781600</v>
      </c>
      <c r="P436" t="b">
        <v>1</v>
      </c>
      <c r="Q436" t="b">
        <v>0</v>
      </c>
      <c r="R436" t="s">
        <v>33</v>
      </c>
      <c r="S436" s="10" t="str">
        <f t="shared" si="64"/>
        <v>theater</v>
      </c>
      <c r="T436" t="str">
        <f t="shared" si="65"/>
        <v>plays</v>
      </c>
      <c r="U436" t="str">
        <f t="shared" si="66"/>
        <v>Dec</v>
      </c>
      <c r="V436" t="str">
        <f t="shared" si="67"/>
        <v>2016</v>
      </c>
      <c r="W436" t="str">
        <f t="shared" si="68"/>
        <v>Dec</v>
      </c>
      <c r="X436" t="str">
        <f t="shared" si="69"/>
        <v>2016</v>
      </c>
    </row>
    <row r="437" spans="1:24" ht="18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 s="7">
        <f t="shared" si="60"/>
        <v>116.87664041994749</v>
      </c>
      <c r="H437" s="7">
        <f t="shared" si="61"/>
        <v>103.98131932282546</v>
      </c>
      <c r="I437">
        <v>1713</v>
      </c>
      <c r="J437" t="s">
        <v>107</v>
      </c>
      <c r="K437" t="s">
        <v>108</v>
      </c>
      <c r="L437" s="8">
        <f t="shared" si="62"/>
        <v>41988.25</v>
      </c>
      <c r="M437">
        <v>1418623200</v>
      </c>
      <c r="N437" s="8">
        <f t="shared" si="63"/>
        <v>42000.25</v>
      </c>
      <c r="O437">
        <v>1419660000</v>
      </c>
      <c r="P437" t="b">
        <v>0</v>
      </c>
      <c r="Q437" t="b">
        <v>1</v>
      </c>
      <c r="R437" t="s">
        <v>33</v>
      </c>
      <c r="S437" s="10" t="str">
        <f t="shared" si="64"/>
        <v>theater</v>
      </c>
      <c r="T437" t="str">
        <f t="shared" si="65"/>
        <v>plays</v>
      </c>
      <c r="U437" t="str">
        <f t="shared" si="66"/>
        <v>Dec</v>
      </c>
      <c r="V437" t="str">
        <f t="shared" si="67"/>
        <v>2014</v>
      </c>
      <c r="W437" t="str">
        <f t="shared" si="68"/>
        <v>Dec</v>
      </c>
      <c r="X437" t="str">
        <f t="shared" si="69"/>
        <v>2014</v>
      </c>
    </row>
    <row r="438" spans="1:24" ht="18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 s="7">
        <f t="shared" si="60"/>
        <v>1052.1538461538462</v>
      </c>
      <c r="H438" s="7">
        <f t="shared" si="61"/>
        <v>54.931726907630519</v>
      </c>
      <c r="I438">
        <v>249</v>
      </c>
      <c r="J438" t="s">
        <v>21</v>
      </c>
      <c r="K438" t="s">
        <v>22</v>
      </c>
      <c r="L438" s="8">
        <f t="shared" si="62"/>
        <v>43575.208333333328</v>
      </c>
      <c r="M438">
        <v>1555736400</v>
      </c>
      <c r="N438" s="8">
        <f t="shared" si="63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s="10" t="str">
        <f t="shared" si="64"/>
        <v>music</v>
      </c>
      <c r="T438" t="str">
        <f t="shared" si="65"/>
        <v>jazz</v>
      </c>
      <c r="U438" t="str">
        <f t="shared" si="66"/>
        <v>Apr</v>
      </c>
      <c r="V438" t="str">
        <f t="shared" si="67"/>
        <v>2019</v>
      </c>
      <c r="W438" t="str">
        <f t="shared" si="68"/>
        <v>Apr</v>
      </c>
      <c r="X438" t="str">
        <f t="shared" si="69"/>
        <v>2019</v>
      </c>
    </row>
    <row r="439" spans="1:24" ht="18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 s="7">
        <f t="shared" si="60"/>
        <v>123.07407407407408</v>
      </c>
      <c r="H439" s="7">
        <f t="shared" si="61"/>
        <v>51.921875</v>
      </c>
      <c r="I439">
        <v>192</v>
      </c>
      <c r="J439" t="s">
        <v>21</v>
      </c>
      <c r="K439" t="s">
        <v>22</v>
      </c>
      <c r="L439" s="8">
        <f t="shared" si="62"/>
        <v>42260.208333333328</v>
      </c>
      <c r="M439">
        <v>1442120400</v>
      </c>
      <c r="N439" s="8">
        <f t="shared" si="63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s="10" t="str">
        <f t="shared" si="64"/>
        <v>film &amp; video</v>
      </c>
      <c r="T439" t="str">
        <f t="shared" si="65"/>
        <v>animation</v>
      </c>
      <c r="U439" t="str">
        <f t="shared" si="66"/>
        <v>Sep</v>
      </c>
      <c r="V439" t="str">
        <f t="shared" si="67"/>
        <v>2015</v>
      </c>
      <c r="W439" t="str">
        <f t="shared" si="68"/>
        <v>Sep</v>
      </c>
      <c r="X439" t="str">
        <f t="shared" si="69"/>
        <v>2015</v>
      </c>
    </row>
    <row r="440" spans="1:24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 s="7">
        <f t="shared" si="60"/>
        <v>178.63855421686748</v>
      </c>
      <c r="H440" s="7">
        <f t="shared" si="61"/>
        <v>60.02834008097166</v>
      </c>
      <c r="I440">
        <v>247</v>
      </c>
      <c r="J440" t="s">
        <v>21</v>
      </c>
      <c r="K440" t="s">
        <v>22</v>
      </c>
      <c r="L440" s="8">
        <f t="shared" si="62"/>
        <v>41337.25</v>
      </c>
      <c r="M440">
        <v>1362376800</v>
      </c>
      <c r="N440" s="8">
        <f t="shared" si="63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s="10" t="str">
        <f t="shared" si="64"/>
        <v>theater</v>
      </c>
      <c r="T440" t="str">
        <f t="shared" si="65"/>
        <v>plays</v>
      </c>
      <c r="U440" t="str">
        <f t="shared" si="66"/>
        <v>Mar</v>
      </c>
      <c r="V440" t="str">
        <f t="shared" si="67"/>
        <v>2013</v>
      </c>
      <c r="W440" t="str">
        <f t="shared" si="68"/>
        <v>Apr</v>
      </c>
      <c r="X440" t="str">
        <f t="shared" si="69"/>
        <v>2013</v>
      </c>
    </row>
    <row r="441" spans="1:24" ht="18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 s="7">
        <f t="shared" si="60"/>
        <v>355.28169014084506</v>
      </c>
      <c r="H441" s="7">
        <f t="shared" si="61"/>
        <v>44.003488879197555</v>
      </c>
      <c r="I441">
        <v>2293</v>
      </c>
      <c r="J441" t="s">
        <v>21</v>
      </c>
      <c r="K441" t="s">
        <v>22</v>
      </c>
      <c r="L441" s="8">
        <f t="shared" si="62"/>
        <v>42680.208333333328</v>
      </c>
      <c r="M441">
        <v>1478408400</v>
      </c>
      <c r="N441" s="8">
        <f t="shared" si="63"/>
        <v>42687.25</v>
      </c>
      <c r="O441">
        <v>1479016800</v>
      </c>
      <c r="P441" t="b">
        <v>0</v>
      </c>
      <c r="Q441" t="b">
        <v>0</v>
      </c>
      <c r="R441" t="s">
        <v>474</v>
      </c>
      <c r="S441" s="10" t="str">
        <f t="shared" si="64"/>
        <v>film &amp; video</v>
      </c>
      <c r="T441" t="str">
        <f t="shared" si="65"/>
        <v>science fiction</v>
      </c>
      <c r="U441" t="str">
        <f t="shared" si="66"/>
        <v>Nov</v>
      </c>
      <c r="V441" t="str">
        <f t="shared" si="67"/>
        <v>2016</v>
      </c>
      <c r="W441" t="str">
        <f t="shared" si="68"/>
        <v>Nov</v>
      </c>
      <c r="X441" t="str">
        <f t="shared" si="69"/>
        <v>2016</v>
      </c>
    </row>
    <row r="442" spans="1:24" ht="18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 s="7">
        <f t="shared" si="60"/>
        <v>161.90634146341463</v>
      </c>
      <c r="H442" s="7">
        <f t="shared" si="61"/>
        <v>53.003513254551258</v>
      </c>
      <c r="I442">
        <v>3131</v>
      </c>
      <c r="J442" t="s">
        <v>21</v>
      </c>
      <c r="K442" t="s">
        <v>22</v>
      </c>
      <c r="L442" s="8">
        <f t="shared" si="62"/>
        <v>42916.208333333328</v>
      </c>
      <c r="M442">
        <v>1498798800</v>
      </c>
      <c r="N442" s="8">
        <f t="shared" si="63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s="10" t="str">
        <f t="shared" si="64"/>
        <v>film &amp; video</v>
      </c>
      <c r="T442" t="str">
        <f t="shared" si="65"/>
        <v>television</v>
      </c>
      <c r="U442" t="str">
        <f t="shared" si="66"/>
        <v>Jun</v>
      </c>
      <c r="V442" t="str">
        <f t="shared" si="67"/>
        <v>2017</v>
      </c>
      <c r="W442" t="str">
        <f t="shared" si="68"/>
        <v>Jul</v>
      </c>
      <c r="X442" t="str">
        <f t="shared" si="69"/>
        <v>2017</v>
      </c>
    </row>
    <row r="443" spans="1:24" ht="18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 s="7">
        <f t="shared" si="60"/>
        <v>24.914285714285715</v>
      </c>
      <c r="H443" s="7">
        <f t="shared" si="61"/>
        <v>54.5</v>
      </c>
      <c r="I443">
        <v>32</v>
      </c>
      <c r="J443" t="s">
        <v>21</v>
      </c>
      <c r="K443" t="s">
        <v>22</v>
      </c>
      <c r="L443" s="8">
        <f t="shared" si="62"/>
        <v>41025.208333333336</v>
      </c>
      <c r="M443">
        <v>1335416400</v>
      </c>
      <c r="N443" s="8">
        <f t="shared" si="63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s="10" t="str">
        <f t="shared" si="64"/>
        <v>technology</v>
      </c>
      <c r="T443" t="str">
        <f t="shared" si="65"/>
        <v>wearables</v>
      </c>
      <c r="U443" t="str">
        <f t="shared" si="66"/>
        <v>Apr</v>
      </c>
      <c r="V443" t="str">
        <f t="shared" si="67"/>
        <v>2012</v>
      </c>
      <c r="W443" t="str">
        <f t="shared" si="68"/>
        <v>May</v>
      </c>
      <c r="X443" t="str">
        <f t="shared" si="69"/>
        <v>2012</v>
      </c>
    </row>
    <row r="444" spans="1:24" ht="18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 s="7">
        <f t="shared" si="60"/>
        <v>198.72222222222223</v>
      </c>
      <c r="H444" s="7">
        <f t="shared" si="61"/>
        <v>75.04195804195804</v>
      </c>
      <c r="I444">
        <v>143</v>
      </c>
      <c r="J444" t="s">
        <v>107</v>
      </c>
      <c r="K444" t="s">
        <v>108</v>
      </c>
      <c r="L444" s="8">
        <f t="shared" si="62"/>
        <v>42980.208333333328</v>
      </c>
      <c r="M444">
        <v>1504328400</v>
      </c>
      <c r="N444" s="8">
        <f t="shared" si="63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s="10" t="str">
        <f t="shared" si="64"/>
        <v>theater</v>
      </c>
      <c r="T444" t="str">
        <f t="shared" si="65"/>
        <v>plays</v>
      </c>
      <c r="U444" t="str">
        <f t="shared" si="66"/>
        <v>Sep</v>
      </c>
      <c r="V444" t="str">
        <f t="shared" si="67"/>
        <v>2017</v>
      </c>
      <c r="W444" t="str">
        <f t="shared" si="68"/>
        <v>Sep</v>
      </c>
      <c r="X444" t="str">
        <f t="shared" si="69"/>
        <v>2017</v>
      </c>
    </row>
    <row r="445" spans="1:24" ht="18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 s="7">
        <f t="shared" si="60"/>
        <v>34.752688172043008</v>
      </c>
      <c r="H445" s="7">
        <f t="shared" si="61"/>
        <v>35.911111111111111</v>
      </c>
      <c r="I445">
        <v>90</v>
      </c>
      <c r="J445" t="s">
        <v>21</v>
      </c>
      <c r="K445" t="s">
        <v>22</v>
      </c>
      <c r="L445" s="8">
        <f t="shared" si="62"/>
        <v>40451.208333333336</v>
      </c>
      <c r="M445">
        <v>1285822800</v>
      </c>
      <c r="N445" s="8">
        <f t="shared" si="63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s="10" t="str">
        <f t="shared" si="64"/>
        <v>theater</v>
      </c>
      <c r="T445" t="str">
        <f t="shared" si="65"/>
        <v>plays</v>
      </c>
      <c r="U445" t="str">
        <f t="shared" si="66"/>
        <v>Sep</v>
      </c>
      <c r="V445" t="str">
        <f t="shared" si="67"/>
        <v>2010</v>
      </c>
      <c r="W445" t="str">
        <f t="shared" si="68"/>
        <v>Oct</v>
      </c>
      <c r="X445" t="str">
        <f t="shared" si="69"/>
        <v>2010</v>
      </c>
    </row>
    <row r="446" spans="1:24" ht="18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 s="7">
        <f t="shared" si="60"/>
        <v>176.41935483870967</v>
      </c>
      <c r="H446" s="7">
        <f t="shared" si="61"/>
        <v>36.952702702702702</v>
      </c>
      <c r="I446">
        <v>296</v>
      </c>
      <c r="J446" t="s">
        <v>21</v>
      </c>
      <c r="K446" t="s">
        <v>22</v>
      </c>
      <c r="L446" s="8">
        <f t="shared" si="62"/>
        <v>40748.208333333336</v>
      </c>
      <c r="M446">
        <v>1311483600</v>
      </c>
      <c r="N446" s="8">
        <f t="shared" si="63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s="10" t="str">
        <f t="shared" si="64"/>
        <v>music</v>
      </c>
      <c r="T446" t="str">
        <f t="shared" si="65"/>
        <v>indie rock</v>
      </c>
      <c r="U446" t="str">
        <f t="shared" si="66"/>
        <v>Jul</v>
      </c>
      <c r="V446" t="str">
        <f t="shared" si="67"/>
        <v>2011</v>
      </c>
      <c r="W446" t="str">
        <f t="shared" si="68"/>
        <v>Jul</v>
      </c>
      <c r="X446" t="str">
        <f t="shared" si="69"/>
        <v>2011</v>
      </c>
    </row>
    <row r="447" spans="1:24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 s="7">
        <f t="shared" si="60"/>
        <v>511.38095238095235</v>
      </c>
      <c r="H447" s="7">
        <f t="shared" si="61"/>
        <v>63.170588235294119</v>
      </c>
      <c r="I447">
        <v>170</v>
      </c>
      <c r="J447" t="s">
        <v>21</v>
      </c>
      <c r="K447" t="s">
        <v>22</v>
      </c>
      <c r="L447" s="8">
        <f t="shared" si="62"/>
        <v>40515.25</v>
      </c>
      <c r="M447">
        <v>1291356000</v>
      </c>
      <c r="N447" s="8">
        <f t="shared" si="63"/>
        <v>40536.25</v>
      </c>
      <c r="O447">
        <v>1293170400</v>
      </c>
      <c r="P447" t="b">
        <v>0</v>
      </c>
      <c r="Q447" t="b">
        <v>1</v>
      </c>
      <c r="R447" t="s">
        <v>33</v>
      </c>
      <c r="S447" s="10" t="str">
        <f t="shared" si="64"/>
        <v>theater</v>
      </c>
      <c r="T447" t="str">
        <f t="shared" si="65"/>
        <v>plays</v>
      </c>
      <c r="U447" t="str">
        <f t="shared" si="66"/>
        <v>Dec</v>
      </c>
      <c r="V447" t="str">
        <f t="shared" si="67"/>
        <v>2010</v>
      </c>
      <c r="W447" t="str">
        <f t="shared" si="68"/>
        <v>Dec</v>
      </c>
      <c r="X447" t="str">
        <f t="shared" si="69"/>
        <v>2010</v>
      </c>
    </row>
    <row r="448" spans="1:24" ht="18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 s="7">
        <f t="shared" si="60"/>
        <v>82.044117647058826</v>
      </c>
      <c r="H448" s="7">
        <f t="shared" si="61"/>
        <v>29.99462365591398</v>
      </c>
      <c r="I448">
        <v>186</v>
      </c>
      <c r="J448" t="s">
        <v>21</v>
      </c>
      <c r="K448" t="s">
        <v>22</v>
      </c>
      <c r="L448" s="8">
        <f t="shared" si="62"/>
        <v>41261.25</v>
      </c>
      <c r="M448">
        <v>1355810400</v>
      </c>
      <c r="N448" s="8">
        <f t="shared" si="63"/>
        <v>41263.25</v>
      </c>
      <c r="O448">
        <v>1355983200</v>
      </c>
      <c r="P448" t="b">
        <v>0</v>
      </c>
      <c r="Q448" t="b">
        <v>0</v>
      </c>
      <c r="R448" t="s">
        <v>65</v>
      </c>
      <c r="S448" s="10" t="str">
        <f t="shared" si="64"/>
        <v>technology</v>
      </c>
      <c r="T448" t="str">
        <f t="shared" si="65"/>
        <v>wearables</v>
      </c>
      <c r="U448" t="str">
        <f t="shared" si="66"/>
        <v>Dec</v>
      </c>
      <c r="V448" t="str">
        <f t="shared" si="67"/>
        <v>2012</v>
      </c>
      <c r="W448" t="str">
        <f t="shared" si="68"/>
        <v>Dec</v>
      </c>
      <c r="X448" t="str">
        <f t="shared" si="69"/>
        <v>2012</v>
      </c>
    </row>
    <row r="449" spans="1:24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 s="7">
        <f t="shared" si="60"/>
        <v>24.326030927835053</v>
      </c>
      <c r="H449" s="7">
        <f t="shared" si="61"/>
        <v>86</v>
      </c>
      <c r="I449">
        <v>439</v>
      </c>
      <c r="J449" t="s">
        <v>40</v>
      </c>
      <c r="K449" t="s">
        <v>41</v>
      </c>
      <c r="L449" s="8">
        <f t="shared" si="62"/>
        <v>43088.25</v>
      </c>
      <c r="M449">
        <v>1513663200</v>
      </c>
      <c r="N449" s="8">
        <f t="shared" si="63"/>
        <v>43104.25</v>
      </c>
      <c r="O449">
        <v>1515045600</v>
      </c>
      <c r="P449" t="b">
        <v>0</v>
      </c>
      <c r="Q449" t="b">
        <v>0</v>
      </c>
      <c r="R449" t="s">
        <v>269</v>
      </c>
      <c r="S449" s="10" t="str">
        <f t="shared" si="64"/>
        <v>film &amp; video</v>
      </c>
      <c r="T449" t="str">
        <f t="shared" si="65"/>
        <v>television</v>
      </c>
      <c r="U449" t="str">
        <f t="shared" si="66"/>
        <v>Dec</v>
      </c>
      <c r="V449" t="str">
        <f t="shared" si="67"/>
        <v>2017</v>
      </c>
      <c r="W449" t="str">
        <f t="shared" si="68"/>
        <v>Jan</v>
      </c>
      <c r="X449" t="str">
        <f t="shared" si="69"/>
        <v>2018</v>
      </c>
    </row>
    <row r="450" spans="1:24" ht="18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 s="7">
        <f t="shared" si="60"/>
        <v>50.482758620689658</v>
      </c>
      <c r="H450" s="7">
        <f t="shared" si="61"/>
        <v>75.014876033057845</v>
      </c>
      <c r="I450">
        <v>605</v>
      </c>
      <c r="J450" t="s">
        <v>21</v>
      </c>
      <c r="K450" t="s">
        <v>22</v>
      </c>
      <c r="L450" s="8">
        <f t="shared" si="62"/>
        <v>41378.208333333336</v>
      </c>
      <c r="M450">
        <v>1365915600</v>
      </c>
      <c r="N450" s="8">
        <f t="shared" si="63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s="10" t="str">
        <f t="shared" si="64"/>
        <v>games</v>
      </c>
      <c r="T450" t="str">
        <f t="shared" si="65"/>
        <v>video games</v>
      </c>
      <c r="U450" t="str">
        <f t="shared" si="66"/>
        <v>Apr</v>
      </c>
      <c r="V450" t="str">
        <f t="shared" si="67"/>
        <v>2013</v>
      </c>
      <c r="W450" t="str">
        <f t="shared" si="68"/>
        <v>Apr</v>
      </c>
      <c r="X450" t="str">
        <f t="shared" si="69"/>
        <v>2013</v>
      </c>
    </row>
    <row r="451" spans="1:24" ht="18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 s="7">
        <f t="shared" ref="G451:G514" si="70">IFERROR(E451/D451,0)*100</f>
        <v>967</v>
      </c>
      <c r="H451" s="7">
        <f t="shared" ref="H451:H514" si="71">IFERROR(E451/I451,0)</f>
        <v>101.19767441860465</v>
      </c>
      <c r="I451">
        <v>86</v>
      </c>
      <c r="J451" t="s">
        <v>36</v>
      </c>
      <c r="K451" t="s">
        <v>37</v>
      </c>
      <c r="L451" s="8">
        <f t="shared" ref="L451:L514" si="72">(M451/86400)+DATE(1970,1,1)</f>
        <v>43530.25</v>
      </c>
      <c r="M451">
        <v>1551852000</v>
      </c>
      <c r="N451" s="8">
        <f t="shared" ref="N451:N514" si="73">(O451/86400)+DATE(1970,1,1)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s="10" t="str">
        <f t="shared" ref="S451:S514" si="74">LEFT(R451, SEARCH("/",R451,1)-1)</f>
        <v>games</v>
      </c>
      <c r="T451" t="str">
        <f t="shared" ref="T451:T514" si="75">RIGHT(R451,LEN(R451)-SEARCH("/",R451,1))</f>
        <v>video games</v>
      </c>
      <c r="U451" t="str">
        <f t="shared" ref="U451:U514" si="76">TEXT(L:L,"mmm")</f>
        <v>Mar</v>
      </c>
      <c r="V451" t="str">
        <f t="shared" ref="V451:V514" si="77">TEXT(L:L,"yyy")</f>
        <v>2019</v>
      </c>
      <c r="W451" t="str">
        <f t="shared" ref="W451:W514" si="78">TEXT(N:N,"mmm")</f>
        <v>Mar</v>
      </c>
      <c r="X451" t="str">
        <f t="shared" ref="X451:X514" si="79">TEXT(N:N,"yyy")</f>
        <v>2019</v>
      </c>
    </row>
    <row r="452" spans="1:24" ht="18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 s="7">
        <f t="shared" si="70"/>
        <v>4</v>
      </c>
      <c r="H452" s="7">
        <f t="shared" si="71"/>
        <v>4</v>
      </c>
      <c r="I452">
        <v>1</v>
      </c>
      <c r="J452" t="s">
        <v>15</v>
      </c>
      <c r="K452" t="s">
        <v>16</v>
      </c>
      <c r="L452" s="8">
        <f t="shared" si="72"/>
        <v>43394.208333333328</v>
      </c>
      <c r="M452">
        <v>1540098000</v>
      </c>
      <c r="N452" s="8">
        <f t="shared" si="73"/>
        <v>43417.25</v>
      </c>
      <c r="O452">
        <v>1542088800</v>
      </c>
      <c r="P452" t="b">
        <v>0</v>
      </c>
      <c r="Q452" t="b">
        <v>0</v>
      </c>
      <c r="R452" t="s">
        <v>71</v>
      </c>
      <c r="S452" s="10" t="str">
        <f t="shared" si="74"/>
        <v>film &amp; video</v>
      </c>
      <c r="T452" t="str">
        <f t="shared" si="75"/>
        <v>animation</v>
      </c>
      <c r="U452" t="str">
        <f t="shared" si="76"/>
        <v>Oct</v>
      </c>
      <c r="V452" t="str">
        <f t="shared" si="77"/>
        <v>2018</v>
      </c>
      <c r="W452" t="str">
        <f t="shared" si="78"/>
        <v>Nov</v>
      </c>
      <c r="X452" t="str">
        <f t="shared" si="79"/>
        <v>2018</v>
      </c>
    </row>
    <row r="453" spans="1:24" ht="18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 s="7">
        <f t="shared" si="70"/>
        <v>122.84501347708894</v>
      </c>
      <c r="H453" s="7">
        <f t="shared" si="71"/>
        <v>29.001272669424118</v>
      </c>
      <c r="I453">
        <v>6286</v>
      </c>
      <c r="J453" t="s">
        <v>21</v>
      </c>
      <c r="K453" t="s">
        <v>22</v>
      </c>
      <c r="L453" s="8">
        <f t="shared" si="72"/>
        <v>42935.208333333328</v>
      </c>
      <c r="M453">
        <v>1500440400</v>
      </c>
      <c r="N453" s="8">
        <f t="shared" si="73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s="10" t="str">
        <f t="shared" si="74"/>
        <v>music</v>
      </c>
      <c r="T453" t="str">
        <f t="shared" si="75"/>
        <v>rock</v>
      </c>
      <c r="U453" t="str">
        <f t="shared" si="76"/>
        <v>Jul</v>
      </c>
      <c r="V453" t="str">
        <f t="shared" si="77"/>
        <v>2017</v>
      </c>
      <c r="W453" t="str">
        <f t="shared" si="78"/>
        <v>Aug</v>
      </c>
      <c r="X453" t="str">
        <f t="shared" si="79"/>
        <v>2017</v>
      </c>
    </row>
    <row r="454" spans="1:24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 s="7">
        <f t="shared" si="70"/>
        <v>63.4375</v>
      </c>
      <c r="H454" s="7">
        <f t="shared" si="71"/>
        <v>98.225806451612897</v>
      </c>
      <c r="I454">
        <v>31</v>
      </c>
      <c r="J454" t="s">
        <v>21</v>
      </c>
      <c r="K454" t="s">
        <v>22</v>
      </c>
      <c r="L454" s="8">
        <f t="shared" si="72"/>
        <v>40365.208333333336</v>
      </c>
      <c r="M454">
        <v>1278392400</v>
      </c>
      <c r="N454" s="8">
        <f t="shared" si="73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s="10" t="str">
        <f t="shared" si="74"/>
        <v>film &amp; video</v>
      </c>
      <c r="T454" t="str">
        <f t="shared" si="75"/>
        <v>drama</v>
      </c>
      <c r="U454" t="str">
        <f t="shared" si="76"/>
        <v>Jul</v>
      </c>
      <c r="V454" t="str">
        <f t="shared" si="77"/>
        <v>2010</v>
      </c>
      <c r="W454" t="str">
        <f t="shared" si="78"/>
        <v>Jul</v>
      </c>
      <c r="X454" t="str">
        <f t="shared" si="79"/>
        <v>2010</v>
      </c>
    </row>
    <row r="455" spans="1:24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 s="7">
        <f t="shared" si="70"/>
        <v>56.331688596491226</v>
      </c>
      <c r="H455" s="7">
        <f t="shared" si="71"/>
        <v>87.001693480101608</v>
      </c>
      <c r="I455">
        <v>1181</v>
      </c>
      <c r="J455" t="s">
        <v>21</v>
      </c>
      <c r="K455" t="s">
        <v>22</v>
      </c>
      <c r="L455" s="8">
        <f t="shared" si="72"/>
        <v>42705.25</v>
      </c>
      <c r="M455">
        <v>1480572000</v>
      </c>
      <c r="N455" s="8">
        <f t="shared" si="73"/>
        <v>42746.25</v>
      </c>
      <c r="O455">
        <v>1484114400</v>
      </c>
      <c r="P455" t="b">
        <v>0</v>
      </c>
      <c r="Q455" t="b">
        <v>0</v>
      </c>
      <c r="R455" t="s">
        <v>474</v>
      </c>
      <c r="S455" s="10" t="str">
        <f t="shared" si="74"/>
        <v>film &amp; video</v>
      </c>
      <c r="T455" t="str">
        <f t="shared" si="75"/>
        <v>science fiction</v>
      </c>
      <c r="U455" t="str">
        <f t="shared" si="76"/>
        <v>Dec</v>
      </c>
      <c r="V455" t="str">
        <f t="shared" si="77"/>
        <v>2016</v>
      </c>
      <c r="W455" t="str">
        <f t="shared" si="78"/>
        <v>Jan</v>
      </c>
      <c r="X455" t="str">
        <f t="shared" si="79"/>
        <v>2017</v>
      </c>
    </row>
    <row r="456" spans="1:24" ht="18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 s="7">
        <f t="shared" si="70"/>
        <v>44.074999999999996</v>
      </c>
      <c r="H456" s="7">
        <f t="shared" si="71"/>
        <v>45.205128205128204</v>
      </c>
      <c r="I456">
        <v>39</v>
      </c>
      <c r="J456" t="s">
        <v>21</v>
      </c>
      <c r="K456" t="s">
        <v>22</v>
      </c>
      <c r="L456" s="8">
        <f t="shared" si="72"/>
        <v>41568.208333333336</v>
      </c>
      <c r="M456">
        <v>1382331600</v>
      </c>
      <c r="N456" s="8">
        <f t="shared" si="73"/>
        <v>41604.25</v>
      </c>
      <c r="O456">
        <v>1385445600</v>
      </c>
      <c r="P456" t="b">
        <v>0</v>
      </c>
      <c r="Q456" t="b">
        <v>1</v>
      </c>
      <c r="R456" t="s">
        <v>53</v>
      </c>
      <c r="S456" s="10" t="str">
        <f t="shared" si="74"/>
        <v>film &amp; video</v>
      </c>
      <c r="T456" t="str">
        <f t="shared" si="75"/>
        <v>drama</v>
      </c>
      <c r="U456" t="str">
        <f t="shared" si="76"/>
        <v>Oct</v>
      </c>
      <c r="V456" t="str">
        <f t="shared" si="77"/>
        <v>2013</v>
      </c>
      <c r="W456" t="str">
        <f t="shared" si="78"/>
        <v>Nov</v>
      </c>
      <c r="X456" t="str">
        <f t="shared" si="79"/>
        <v>2013</v>
      </c>
    </row>
    <row r="457" spans="1:24" ht="18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 s="7">
        <f t="shared" si="70"/>
        <v>118.37253218884121</v>
      </c>
      <c r="H457" s="7">
        <f t="shared" si="71"/>
        <v>37.001341561577675</v>
      </c>
      <c r="I457">
        <v>3727</v>
      </c>
      <c r="J457" t="s">
        <v>21</v>
      </c>
      <c r="K457" t="s">
        <v>22</v>
      </c>
      <c r="L457" s="8">
        <f t="shared" si="72"/>
        <v>40809.208333333336</v>
      </c>
      <c r="M457">
        <v>1316754000</v>
      </c>
      <c r="N457" s="8">
        <f t="shared" si="73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s="10" t="str">
        <f t="shared" si="74"/>
        <v>theater</v>
      </c>
      <c r="T457" t="str">
        <f t="shared" si="75"/>
        <v>plays</v>
      </c>
      <c r="U457" t="str">
        <f t="shared" si="76"/>
        <v>Sep</v>
      </c>
      <c r="V457" t="str">
        <f t="shared" si="77"/>
        <v>2011</v>
      </c>
      <c r="W457" t="str">
        <f t="shared" si="78"/>
        <v>Oct</v>
      </c>
      <c r="X457" t="str">
        <f t="shared" si="79"/>
        <v>2011</v>
      </c>
    </row>
    <row r="458" spans="1:24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 s="7">
        <f t="shared" si="70"/>
        <v>104.1243169398907</v>
      </c>
      <c r="H458" s="7">
        <f t="shared" si="71"/>
        <v>94.976947040498445</v>
      </c>
      <c r="I458">
        <v>1605</v>
      </c>
      <c r="J458" t="s">
        <v>21</v>
      </c>
      <c r="K458" t="s">
        <v>22</v>
      </c>
      <c r="L458" s="8">
        <f t="shared" si="72"/>
        <v>43141.25</v>
      </c>
      <c r="M458">
        <v>1518242400</v>
      </c>
      <c r="N458" s="8">
        <f t="shared" si="73"/>
        <v>43141.25</v>
      </c>
      <c r="O458">
        <v>1518242400</v>
      </c>
      <c r="P458" t="b">
        <v>0</v>
      </c>
      <c r="Q458" t="b">
        <v>1</v>
      </c>
      <c r="R458" t="s">
        <v>60</v>
      </c>
      <c r="S458" s="10" t="str">
        <f t="shared" si="74"/>
        <v>music</v>
      </c>
      <c r="T458" t="str">
        <f t="shared" si="75"/>
        <v>indie rock</v>
      </c>
      <c r="U458" t="str">
        <f t="shared" si="76"/>
        <v>Feb</v>
      </c>
      <c r="V458" t="str">
        <f t="shared" si="77"/>
        <v>2018</v>
      </c>
      <c r="W458" t="str">
        <f t="shared" si="78"/>
        <v>Feb</v>
      </c>
      <c r="X458" t="str">
        <f t="shared" si="79"/>
        <v>2018</v>
      </c>
    </row>
    <row r="459" spans="1:24" ht="18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 s="7">
        <f t="shared" si="70"/>
        <v>26.640000000000004</v>
      </c>
      <c r="H459" s="7">
        <f t="shared" si="71"/>
        <v>28.956521739130434</v>
      </c>
      <c r="I459">
        <v>46</v>
      </c>
      <c r="J459" t="s">
        <v>21</v>
      </c>
      <c r="K459" t="s">
        <v>22</v>
      </c>
      <c r="L459" s="8">
        <f t="shared" si="72"/>
        <v>42657.208333333328</v>
      </c>
      <c r="M459">
        <v>1476421200</v>
      </c>
      <c r="N459" s="8">
        <f t="shared" si="73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s="10" t="str">
        <f t="shared" si="74"/>
        <v>theater</v>
      </c>
      <c r="T459" t="str">
        <f t="shared" si="75"/>
        <v>plays</v>
      </c>
      <c r="U459" t="str">
        <f t="shared" si="76"/>
        <v>Oct</v>
      </c>
      <c r="V459" t="str">
        <f t="shared" si="77"/>
        <v>2016</v>
      </c>
      <c r="W459" t="str">
        <f t="shared" si="78"/>
        <v>Oct</v>
      </c>
      <c r="X459" t="str">
        <f t="shared" si="79"/>
        <v>2016</v>
      </c>
    </row>
    <row r="460" spans="1:24" ht="18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 s="7">
        <f t="shared" si="70"/>
        <v>351.20118343195264</v>
      </c>
      <c r="H460" s="7">
        <f t="shared" si="71"/>
        <v>55.993396226415094</v>
      </c>
      <c r="I460">
        <v>2120</v>
      </c>
      <c r="J460" t="s">
        <v>21</v>
      </c>
      <c r="K460" t="s">
        <v>22</v>
      </c>
      <c r="L460" s="8">
        <f t="shared" si="72"/>
        <v>40265.208333333336</v>
      </c>
      <c r="M460">
        <v>1269752400</v>
      </c>
      <c r="N460" s="8">
        <f t="shared" si="73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s="10" t="str">
        <f t="shared" si="74"/>
        <v>theater</v>
      </c>
      <c r="T460" t="str">
        <f t="shared" si="75"/>
        <v>plays</v>
      </c>
      <c r="U460" t="str">
        <f t="shared" si="76"/>
        <v>Mar</v>
      </c>
      <c r="V460" t="str">
        <f t="shared" si="77"/>
        <v>2010</v>
      </c>
      <c r="W460" t="str">
        <f t="shared" si="78"/>
        <v>May</v>
      </c>
      <c r="X460" t="str">
        <f t="shared" si="79"/>
        <v>2010</v>
      </c>
    </row>
    <row r="461" spans="1:24" ht="18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 s="7">
        <f t="shared" si="70"/>
        <v>90.063492063492063</v>
      </c>
      <c r="H461" s="7">
        <f t="shared" si="71"/>
        <v>54.038095238095238</v>
      </c>
      <c r="I461">
        <v>105</v>
      </c>
      <c r="J461" t="s">
        <v>21</v>
      </c>
      <c r="K461" t="s">
        <v>22</v>
      </c>
      <c r="L461" s="8">
        <f t="shared" si="72"/>
        <v>42001.25</v>
      </c>
      <c r="M461">
        <v>1419746400</v>
      </c>
      <c r="N461" s="8">
        <f t="shared" si="73"/>
        <v>42026.25</v>
      </c>
      <c r="O461">
        <v>1421906400</v>
      </c>
      <c r="P461" t="b">
        <v>0</v>
      </c>
      <c r="Q461" t="b">
        <v>0</v>
      </c>
      <c r="R461" t="s">
        <v>42</v>
      </c>
      <c r="S461" s="10" t="str">
        <f t="shared" si="74"/>
        <v>film &amp; video</v>
      </c>
      <c r="T461" t="str">
        <f t="shared" si="75"/>
        <v>documentary</v>
      </c>
      <c r="U461" t="str">
        <f t="shared" si="76"/>
        <v>Dec</v>
      </c>
      <c r="V461" t="str">
        <f t="shared" si="77"/>
        <v>2014</v>
      </c>
      <c r="W461" t="str">
        <f t="shared" si="78"/>
        <v>Jan</v>
      </c>
      <c r="X461" t="str">
        <f t="shared" si="79"/>
        <v>2015</v>
      </c>
    </row>
    <row r="462" spans="1:24" ht="18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 s="7">
        <f t="shared" si="70"/>
        <v>171.625</v>
      </c>
      <c r="H462" s="7">
        <f t="shared" si="71"/>
        <v>82.38</v>
      </c>
      <c r="I462">
        <v>50</v>
      </c>
      <c r="J462" t="s">
        <v>21</v>
      </c>
      <c r="K462" t="s">
        <v>22</v>
      </c>
      <c r="L462" s="8">
        <f t="shared" si="72"/>
        <v>40399.208333333336</v>
      </c>
      <c r="M462">
        <v>1281330000</v>
      </c>
      <c r="N462" s="8">
        <f t="shared" si="73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s="10" t="str">
        <f t="shared" si="74"/>
        <v>theater</v>
      </c>
      <c r="T462" t="str">
        <f t="shared" si="75"/>
        <v>plays</v>
      </c>
      <c r="U462" t="str">
        <f t="shared" si="76"/>
        <v>Aug</v>
      </c>
      <c r="V462" t="str">
        <f t="shared" si="77"/>
        <v>2010</v>
      </c>
      <c r="W462" t="str">
        <f t="shared" si="78"/>
        <v>Aug</v>
      </c>
      <c r="X462" t="str">
        <f t="shared" si="79"/>
        <v>2010</v>
      </c>
    </row>
    <row r="463" spans="1:24" ht="18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 s="7">
        <f t="shared" si="70"/>
        <v>141.04655870445345</v>
      </c>
      <c r="H463" s="7">
        <f t="shared" si="71"/>
        <v>66.997115384615384</v>
      </c>
      <c r="I463">
        <v>2080</v>
      </c>
      <c r="J463" t="s">
        <v>21</v>
      </c>
      <c r="K463" t="s">
        <v>22</v>
      </c>
      <c r="L463" s="8">
        <f t="shared" si="72"/>
        <v>41757.208333333336</v>
      </c>
      <c r="M463">
        <v>1398661200</v>
      </c>
      <c r="N463" s="8">
        <f t="shared" si="73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s="10" t="str">
        <f t="shared" si="74"/>
        <v>film &amp; video</v>
      </c>
      <c r="T463" t="str">
        <f t="shared" si="75"/>
        <v>drama</v>
      </c>
      <c r="U463" t="str">
        <f t="shared" si="76"/>
        <v>Apr</v>
      </c>
      <c r="V463" t="str">
        <f t="shared" si="77"/>
        <v>2014</v>
      </c>
      <c r="W463" t="str">
        <f t="shared" si="78"/>
        <v>May</v>
      </c>
      <c r="X463" t="str">
        <f t="shared" si="79"/>
        <v>2014</v>
      </c>
    </row>
    <row r="464" spans="1:24" ht="18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 s="7">
        <f t="shared" si="70"/>
        <v>30.57944915254237</v>
      </c>
      <c r="H464" s="7">
        <f t="shared" si="71"/>
        <v>107.91401869158878</v>
      </c>
      <c r="I464">
        <v>535</v>
      </c>
      <c r="J464" t="s">
        <v>21</v>
      </c>
      <c r="K464" t="s">
        <v>22</v>
      </c>
      <c r="L464" s="8">
        <f t="shared" si="72"/>
        <v>41304.25</v>
      </c>
      <c r="M464">
        <v>1359525600</v>
      </c>
      <c r="N464" s="8">
        <f t="shared" si="73"/>
        <v>41342.25</v>
      </c>
      <c r="O464">
        <v>1362808800</v>
      </c>
      <c r="P464" t="b">
        <v>0</v>
      </c>
      <c r="Q464" t="b">
        <v>0</v>
      </c>
      <c r="R464" t="s">
        <v>292</v>
      </c>
      <c r="S464" s="10" t="str">
        <f t="shared" si="74"/>
        <v>games</v>
      </c>
      <c r="T464" t="str">
        <f t="shared" si="75"/>
        <v>mobile games</v>
      </c>
      <c r="U464" t="str">
        <f t="shared" si="76"/>
        <v>Jan</v>
      </c>
      <c r="V464" t="str">
        <f t="shared" si="77"/>
        <v>2013</v>
      </c>
      <c r="W464" t="str">
        <f t="shared" si="78"/>
        <v>Mar</v>
      </c>
      <c r="X464" t="str">
        <f t="shared" si="79"/>
        <v>2013</v>
      </c>
    </row>
    <row r="465" spans="1:24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 s="7">
        <f t="shared" si="70"/>
        <v>108.16455696202532</v>
      </c>
      <c r="H465" s="7">
        <f t="shared" si="71"/>
        <v>69.009501187648453</v>
      </c>
      <c r="I465">
        <v>2105</v>
      </c>
      <c r="J465" t="s">
        <v>21</v>
      </c>
      <c r="K465" t="s">
        <v>22</v>
      </c>
      <c r="L465" s="8">
        <f t="shared" si="72"/>
        <v>41639.25</v>
      </c>
      <c r="M465">
        <v>1388469600</v>
      </c>
      <c r="N465" s="8">
        <f t="shared" si="73"/>
        <v>41643.25</v>
      </c>
      <c r="O465">
        <v>1388815200</v>
      </c>
      <c r="P465" t="b">
        <v>0</v>
      </c>
      <c r="Q465" t="b">
        <v>0</v>
      </c>
      <c r="R465" t="s">
        <v>71</v>
      </c>
      <c r="S465" s="10" t="str">
        <f t="shared" si="74"/>
        <v>film &amp; video</v>
      </c>
      <c r="T465" t="str">
        <f t="shared" si="75"/>
        <v>animation</v>
      </c>
      <c r="U465" t="str">
        <f t="shared" si="76"/>
        <v>Dec</v>
      </c>
      <c r="V465" t="str">
        <f t="shared" si="77"/>
        <v>2013</v>
      </c>
      <c r="W465" t="str">
        <f t="shared" si="78"/>
        <v>Jan</v>
      </c>
      <c r="X465" t="str">
        <f t="shared" si="79"/>
        <v>2014</v>
      </c>
    </row>
    <row r="466" spans="1:24" ht="18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 s="7">
        <f t="shared" si="70"/>
        <v>133.45505617977528</v>
      </c>
      <c r="H466" s="7">
        <f t="shared" si="71"/>
        <v>39.006568144499177</v>
      </c>
      <c r="I466">
        <v>2436</v>
      </c>
      <c r="J466" t="s">
        <v>21</v>
      </c>
      <c r="K466" t="s">
        <v>22</v>
      </c>
      <c r="L466" s="8">
        <f t="shared" si="72"/>
        <v>43142.25</v>
      </c>
      <c r="M466">
        <v>1518328800</v>
      </c>
      <c r="N466" s="8">
        <f t="shared" si="73"/>
        <v>43156.25</v>
      </c>
      <c r="O466">
        <v>1519538400</v>
      </c>
      <c r="P466" t="b">
        <v>0</v>
      </c>
      <c r="Q466" t="b">
        <v>0</v>
      </c>
      <c r="R466" t="s">
        <v>33</v>
      </c>
      <c r="S466" s="10" t="str">
        <f t="shared" si="74"/>
        <v>theater</v>
      </c>
      <c r="T466" t="str">
        <f t="shared" si="75"/>
        <v>plays</v>
      </c>
      <c r="U466" t="str">
        <f t="shared" si="76"/>
        <v>Feb</v>
      </c>
      <c r="V466" t="str">
        <f t="shared" si="77"/>
        <v>2018</v>
      </c>
      <c r="W466" t="str">
        <f t="shared" si="78"/>
        <v>Feb</v>
      </c>
      <c r="X466" t="str">
        <f t="shared" si="79"/>
        <v>2018</v>
      </c>
    </row>
    <row r="467" spans="1:24" ht="18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 s="7">
        <f t="shared" si="70"/>
        <v>187.85106382978722</v>
      </c>
      <c r="H467" s="7">
        <f t="shared" si="71"/>
        <v>110.3625</v>
      </c>
      <c r="I467">
        <v>80</v>
      </c>
      <c r="J467" t="s">
        <v>21</v>
      </c>
      <c r="K467" t="s">
        <v>22</v>
      </c>
      <c r="L467" s="8">
        <f t="shared" si="72"/>
        <v>43127.25</v>
      </c>
      <c r="M467">
        <v>1517032800</v>
      </c>
      <c r="N467" s="8">
        <f t="shared" si="73"/>
        <v>43136.25</v>
      </c>
      <c r="O467">
        <v>1517810400</v>
      </c>
      <c r="P467" t="b">
        <v>0</v>
      </c>
      <c r="Q467" t="b">
        <v>0</v>
      </c>
      <c r="R467" t="s">
        <v>206</v>
      </c>
      <c r="S467" s="10" t="str">
        <f t="shared" si="74"/>
        <v>publishing</v>
      </c>
      <c r="T467" t="str">
        <f t="shared" si="75"/>
        <v>translations</v>
      </c>
      <c r="U467" t="str">
        <f t="shared" si="76"/>
        <v>Jan</v>
      </c>
      <c r="V467" t="str">
        <f t="shared" si="77"/>
        <v>2018</v>
      </c>
      <c r="W467" t="str">
        <f t="shared" si="78"/>
        <v>Feb</v>
      </c>
      <c r="X467" t="str">
        <f t="shared" si="79"/>
        <v>2018</v>
      </c>
    </row>
    <row r="468" spans="1:24" ht="18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 s="7">
        <f t="shared" si="70"/>
        <v>332</v>
      </c>
      <c r="H468" s="7">
        <f t="shared" si="71"/>
        <v>94.857142857142861</v>
      </c>
      <c r="I468">
        <v>42</v>
      </c>
      <c r="J468" t="s">
        <v>21</v>
      </c>
      <c r="K468" t="s">
        <v>22</v>
      </c>
      <c r="L468" s="8">
        <f t="shared" si="72"/>
        <v>41409.208333333336</v>
      </c>
      <c r="M468">
        <v>1368594000</v>
      </c>
      <c r="N468" s="8">
        <f t="shared" si="73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s="10" t="str">
        <f t="shared" si="74"/>
        <v>technology</v>
      </c>
      <c r="T468" t="str">
        <f t="shared" si="75"/>
        <v>wearables</v>
      </c>
      <c r="U468" t="str">
        <f t="shared" si="76"/>
        <v>May</v>
      </c>
      <c r="V468" t="str">
        <f t="shared" si="77"/>
        <v>2013</v>
      </c>
      <c r="W468" t="str">
        <f t="shared" si="78"/>
        <v>Jun</v>
      </c>
      <c r="X468" t="str">
        <f t="shared" si="79"/>
        <v>2013</v>
      </c>
    </row>
    <row r="469" spans="1:24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 s="7">
        <f t="shared" si="70"/>
        <v>575.21428571428578</v>
      </c>
      <c r="H469" s="7">
        <f t="shared" si="71"/>
        <v>57.935251798561154</v>
      </c>
      <c r="I469">
        <v>139</v>
      </c>
      <c r="J469" t="s">
        <v>15</v>
      </c>
      <c r="K469" t="s">
        <v>16</v>
      </c>
      <c r="L469" s="8">
        <f t="shared" si="72"/>
        <v>42331.25</v>
      </c>
      <c r="M469">
        <v>1448258400</v>
      </c>
      <c r="N469" s="8">
        <f t="shared" si="73"/>
        <v>42338.25</v>
      </c>
      <c r="O469">
        <v>1448863200</v>
      </c>
      <c r="P469" t="b">
        <v>0</v>
      </c>
      <c r="Q469" t="b">
        <v>1</v>
      </c>
      <c r="R469" t="s">
        <v>28</v>
      </c>
      <c r="S469" s="10" t="str">
        <f t="shared" si="74"/>
        <v>technology</v>
      </c>
      <c r="T469" t="str">
        <f t="shared" si="75"/>
        <v>web</v>
      </c>
      <c r="U469" t="str">
        <f t="shared" si="76"/>
        <v>Nov</v>
      </c>
      <c r="V469" t="str">
        <f t="shared" si="77"/>
        <v>2015</v>
      </c>
      <c r="W469" t="str">
        <f t="shared" si="78"/>
        <v>Nov</v>
      </c>
      <c r="X469" t="str">
        <f t="shared" si="79"/>
        <v>2015</v>
      </c>
    </row>
    <row r="470" spans="1:24" ht="18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 s="7">
        <f t="shared" si="70"/>
        <v>40.5</v>
      </c>
      <c r="H470" s="7">
        <f t="shared" si="71"/>
        <v>101.25</v>
      </c>
      <c r="I470">
        <v>16</v>
      </c>
      <c r="J470" t="s">
        <v>21</v>
      </c>
      <c r="K470" t="s">
        <v>22</v>
      </c>
      <c r="L470" s="8">
        <f t="shared" si="72"/>
        <v>43569.208333333328</v>
      </c>
      <c r="M470">
        <v>1555218000</v>
      </c>
      <c r="N470" s="8">
        <f t="shared" si="73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s="10" t="str">
        <f t="shared" si="74"/>
        <v>theater</v>
      </c>
      <c r="T470" t="str">
        <f t="shared" si="75"/>
        <v>plays</v>
      </c>
      <c r="U470" t="str">
        <f t="shared" si="76"/>
        <v>Apr</v>
      </c>
      <c r="V470" t="str">
        <f t="shared" si="77"/>
        <v>2019</v>
      </c>
      <c r="W470" t="str">
        <f t="shared" si="78"/>
        <v>Apr</v>
      </c>
      <c r="X470" t="str">
        <f t="shared" si="79"/>
        <v>2019</v>
      </c>
    </row>
    <row r="471" spans="1:24" ht="18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 s="7">
        <f t="shared" si="70"/>
        <v>184.42857142857144</v>
      </c>
      <c r="H471" s="7">
        <f t="shared" si="71"/>
        <v>64.95597484276729</v>
      </c>
      <c r="I471">
        <v>159</v>
      </c>
      <c r="J471" t="s">
        <v>21</v>
      </c>
      <c r="K471" t="s">
        <v>22</v>
      </c>
      <c r="L471" s="8">
        <f t="shared" si="72"/>
        <v>42142.208333333328</v>
      </c>
      <c r="M471">
        <v>1431925200</v>
      </c>
      <c r="N471" s="8">
        <f t="shared" si="73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s="10" t="str">
        <f t="shared" si="74"/>
        <v>film &amp; video</v>
      </c>
      <c r="T471" t="str">
        <f t="shared" si="75"/>
        <v>drama</v>
      </c>
      <c r="U471" t="str">
        <f t="shared" si="76"/>
        <v>May</v>
      </c>
      <c r="V471" t="str">
        <f t="shared" si="77"/>
        <v>2015</v>
      </c>
      <c r="W471" t="str">
        <f t="shared" si="78"/>
        <v>May</v>
      </c>
      <c r="X471" t="str">
        <f t="shared" si="79"/>
        <v>2015</v>
      </c>
    </row>
    <row r="472" spans="1:24" ht="18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 s="7">
        <f t="shared" si="70"/>
        <v>285.80555555555554</v>
      </c>
      <c r="H472" s="7">
        <f t="shared" si="71"/>
        <v>27.00524934383202</v>
      </c>
      <c r="I472">
        <v>381</v>
      </c>
      <c r="J472" t="s">
        <v>21</v>
      </c>
      <c r="K472" t="s">
        <v>22</v>
      </c>
      <c r="L472" s="8">
        <f t="shared" si="72"/>
        <v>42716.25</v>
      </c>
      <c r="M472">
        <v>1481522400</v>
      </c>
      <c r="N472" s="8">
        <f t="shared" si="73"/>
        <v>42723.25</v>
      </c>
      <c r="O472">
        <v>1482127200</v>
      </c>
      <c r="P472" t="b">
        <v>0</v>
      </c>
      <c r="Q472" t="b">
        <v>0</v>
      </c>
      <c r="R472" t="s">
        <v>65</v>
      </c>
      <c r="S472" s="10" t="str">
        <f t="shared" si="74"/>
        <v>technology</v>
      </c>
      <c r="T472" t="str">
        <f t="shared" si="75"/>
        <v>wearables</v>
      </c>
      <c r="U472" t="str">
        <f t="shared" si="76"/>
        <v>Dec</v>
      </c>
      <c r="V472" t="str">
        <f t="shared" si="77"/>
        <v>2016</v>
      </c>
      <c r="W472" t="str">
        <f t="shared" si="78"/>
        <v>Dec</v>
      </c>
      <c r="X472" t="str">
        <f t="shared" si="79"/>
        <v>2016</v>
      </c>
    </row>
    <row r="473" spans="1:24" ht="18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 s="7">
        <f t="shared" si="70"/>
        <v>319</v>
      </c>
      <c r="H473" s="7">
        <f t="shared" si="71"/>
        <v>50.97422680412371</v>
      </c>
      <c r="I473">
        <v>194</v>
      </c>
      <c r="J473" t="s">
        <v>40</v>
      </c>
      <c r="K473" t="s">
        <v>41</v>
      </c>
      <c r="L473" s="8">
        <f t="shared" si="72"/>
        <v>41031.208333333336</v>
      </c>
      <c r="M473">
        <v>1335934800</v>
      </c>
      <c r="N473" s="8">
        <f t="shared" si="73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s="10" t="str">
        <f t="shared" si="74"/>
        <v>food</v>
      </c>
      <c r="T473" t="str">
        <f t="shared" si="75"/>
        <v>food trucks</v>
      </c>
      <c r="U473" t="str">
        <f t="shared" si="76"/>
        <v>May</v>
      </c>
      <c r="V473" t="str">
        <f t="shared" si="77"/>
        <v>2012</v>
      </c>
      <c r="W473" t="str">
        <f t="shared" si="78"/>
        <v>May</v>
      </c>
      <c r="X473" t="str">
        <f t="shared" si="79"/>
        <v>2012</v>
      </c>
    </row>
    <row r="474" spans="1:24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 s="7">
        <f t="shared" si="70"/>
        <v>39.234070221066318</v>
      </c>
      <c r="H474" s="7">
        <f t="shared" si="71"/>
        <v>104.94260869565217</v>
      </c>
      <c r="I474">
        <v>575</v>
      </c>
      <c r="J474" t="s">
        <v>21</v>
      </c>
      <c r="K474" t="s">
        <v>22</v>
      </c>
      <c r="L474" s="8">
        <f t="shared" si="72"/>
        <v>43535.208333333328</v>
      </c>
      <c r="M474">
        <v>1552280400</v>
      </c>
      <c r="N474" s="8">
        <f t="shared" si="73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s="10" t="str">
        <f t="shared" si="74"/>
        <v>music</v>
      </c>
      <c r="T474" t="str">
        <f t="shared" si="75"/>
        <v>rock</v>
      </c>
      <c r="U474" t="str">
        <f t="shared" si="76"/>
        <v>Mar</v>
      </c>
      <c r="V474" t="str">
        <f t="shared" si="77"/>
        <v>2019</v>
      </c>
      <c r="W474" t="str">
        <f t="shared" si="78"/>
        <v>May</v>
      </c>
      <c r="X474" t="str">
        <f t="shared" si="79"/>
        <v>2019</v>
      </c>
    </row>
    <row r="475" spans="1:24" ht="18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 s="7">
        <f t="shared" si="70"/>
        <v>178.14000000000001</v>
      </c>
      <c r="H475" s="7">
        <f t="shared" si="71"/>
        <v>84.028301886792448</v>
      </c>
      <c r="I475">
        <v>106</v>
      </c>
      <c r="J475" t="s">
        <v>21</v>
      </c>
      <c r="K475" t="s">
        <v>22</v>
      </c>
      <c r="L475" s="8">
        <f t="shared" si="72"/>
        <v>43277.208333333328</v>
      </c>
      <c r="M475">
        <v>1529989200</v>
      </c>
      <c r="N475" s="8">
        <f t="shared" si="73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s="10" t="str">
        <f t="shared" si="74"/>
        <v>music</v>
      </c>
      <c r="T475" t="str">
        <f t="shared" si="75"/>
        <v>electric music</v>
      </c>
      <c r="U475" t="str">
        <f t="shared" si="76"/>
        <v>Jun</v>
      </c>
      <c r="V475" t="str">
        <f t="shared" si="77"/>
        <v>2018</v>
      </c>
      <c r="W475" t="str">
        <f t="shared" si="78"/>
        <v>Jun</v>
      </c>
      <c r="X475" t="str">
        <f t="shared" si="79"/>
        <v>2018</v>
      </c>
    </row>
    <row r="476" spans="1:24" ht="18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 s="7">
        <f t="shared" si="70"/>
        <v>365.15</v>
      </c>
      <c r="H476" s="7">
        <f t="shared" si="71"/>
        <v>102.85915492957747</v>
      </c>
      <c r="I476">
        <v>142</v>
      </c>
      <c r="J476" t="s">
        <v>21</v>
      </c>
      <c r="K476" t="s">
        <v>22</v>
      </c>
      <c r="L476" s="8">
        <f t="shared" si="72"/>
        <v>41989.25</v>
      </c>
      <c r="M476">
        <v>1418709600</v>
      </c>
      <c r="N476" s="8">
        <f t="shared" si="73"/>
        <v>41990.25</v>
      </c>
      <c r="O476">
        <v>1418796000</v>
      </c>
      <c r="P476" t="b">
        <v>0</v>
      </c>
      <c r="Q476" t="b">
        <v>0</v>
      </c>
      <c r="R476" t="s">
        <v>269</v>
      </c>
      <c r="S476" s="10" t="str">
        <f t="shared" si="74"/>
        <v>film &amp; video</v>
      </c>
      <c r="T476" t="str">
        <f t="shared" si="75"/>
        <v>television</v>
      </c>
      <c r="U476" t="str">
        <f t="shared" si="76"/>
        <v>Dec</v>
      </c>
      <c r="V476" t="str">
        <f t="shared" si="77"/>
        <v>2014</v>
      </c>
      <c r="W476" t="str">
        <f t="shared" si="78"/>
        <v>Dec</v>
      </c>
      <c r="X476" t="str">
        <f t="shared" si="79"/>
        <v>2014</v>
      </c>
    </row>
    <row r="477" spans="1:24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 s="7">
        <f t="shared" si="70"/>
        <v>113.94594594594594</v>
      </c>
      <c r="H477" s="7">
        <f t="shared" si="71"/>
        <v>39.962085308056871</v>
      </c>
      <c r="I477">
        <v>211</v>
      </c>
      <c r="J477" t="s">
        <v>21</v>
      </c>
      <c r="K477" t="s">
        <v>22</v>
      </c>
      <c r="L477" s="8">
        <f t="shared" si="72"/>
        <v>41450.208333333336</v>
      </c>
      <c r="M477">
        <v>1372136400</v>
      </c>
      <c r="N477" s="8">
        <f t="shared" si="73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s="10" t="str">
        <f t="shared" si="74"/>
        <v>publishing</v>
      </c>
      <c r="T477" t="str">
        <f t="shared" si="75"/>
        <v>translations</v>
      </c>
      <c r="U477" t="str">
        <f t="shared" si="76"/>
        <v>Jun</v>
      </c>
      <c r="V477" t="str">
        <f t="shared" si="77"/>
        <v>2013</v>
      </c>
      <c r="W477" t="str">
        <f t="shared" si="78"/>
        <v>Jun</v>
      </c>
      <c r="X477" t="str">
        <f t="shared" si="79"/>
        <v>2013</v>
      </c>
    </row>
    <row r="478" spans="1:24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 s="7">
        <f t="shared" si="70"/>
        <v>29.828720626631856</v>
      </c>
      <c r="H478" s="7">
        <f t="shared" si="71"/>
        <v>51.001785714285717</v>
      </c>
      <c r="I478">
        <v>1120</v>
      </c>
      <c r="J478" t="s">
        <v>21</v>
      </c>
      <c r="K478" t="s">
        <v>22</v>
      </c>
      <c r="L478" s="8">
        <f t="shared" si="72"/>
        <v>43322.208333333328</v>
      </c>
      <c r="M478">
        <v>1533877200</v>
      </c>
      <c r="N478" s="8">
        <f t="shared" si="73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s="10" t="str">
        <f t="shared" si="74"/>
        <v>publishing</v>
      </c>
      <c r="T478" t="str">
        <f t="shared" si="75"/>
        <v>fiction</v>
      </c>
      <c r="U478" t="str">
        <f t="shared" si="76"/>
        <v>Aug</v>
      </c>
      <c r="V478" t="str">
        <f t="shared" si="77"/>
        <v>2018</v>
      </c>
      <c r="W478" t="str">
        <f t="shared" si="78"/>
        <v>Aug</v>
      </c>
      <c r="X478" t="str">
        <f t="shared" si="79"/>
        <v>2018</v>
      </c>
    </row>
    <row r="479" spans="1:24" ht="18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 s="7">
        <f t="shared" si="70"/>
        <v>54.270588235294113</v>
      </c>
      <c r="H479" s="7">
        <f t="shared" si="71"/>
        <v>40.823008849557525</v>
      </c>
      <c r="I479">
        <v>113</v>
      </c>
      <c r="J479" t="s">
        <v>21</v>
      </c>
      <c r="K479" t="s">
        <v>22</v>
      </c>
      <c r="L479" s="8">
        <f t="shared" si="72"/>
        <v>40720.208333333336</v>
      </c>
      <c r="M479">
        <v>1309064400</v>
      </c>
      <c r="N479" s="8">
        <f t="shared" si="73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s="10" t="str">
        <f t="shared" si="74"/>
        <v>film &amp; video</v>
      </c>
      <c r="T479" t="str">
        <f t="shared" si="75"/>
        <v>science fiction</v>
      </c>
      <c r="U479" t="str">
        <f t="shared" si="76"/>
        <v>Jun</v>
      </c>
      <c r="V479" t="str">
        <f t="shared" si="77"/>
        <v>2011</v>
      </c>
      <c r="W479" t="str">
        <f t="shared" si="78"/>
        <v>Jul</v>
      </c>
      <c r="X479" t="str">
        <f t="shared" si="79"/>
        <v>2011</v>
      </c>
    </row>
    <row r="480" spans="1:24" ht="18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 s="7">
        <f t="shared" si="70"/>
        <v>236.34156976744185</v>
      </c>
      <c r="H480" s="7">
        <f t="shared" si="71"/>
        <v>58.999637155297535</v>
      </c>
      <c r="I480">
        <v>2756</v>
      </c>
      <c r="J480" t="s">
        <v>21</v>
      </c>
      <c r="K480" t="s">
        <v>22</v>
      </c>
      <c r="L480" s="8">
        <f t="shared" si="72"/>
        <v>42072.208333333328</v>
      </c>
      <c r="M480">
        <v>1425877200</v>
      </c>
      <c r="N480" s="8">
        <f t="shared" si="73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s="10" t="str">
        <f t="shared" si="74"/>
        <v>technology</v>
      </c>
      <c r="T480" t="str">
        <f t="shared" si="75"/>
        <v>wearables</v>
      </c>
      <c r="U480" t="str">
        <f t="shared" si="76"/>
        <v>Mar</v>
      </c>
      <c r="V480" t="str">
        <f t="shared" si="77"/>
        <v>2015</v>
      </c>
      <c r="W480" t="str">
        <f t="shared" si="78"/>
        <v>Mar</v>
      </c>
      <c r="X480" t="str">
        <f t="shared" si="79"/>
        <v>2015</v>
      </c>
    </row>
    <row r="481" spans="1:24" ht="18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 s="7">
        <f t="shared" si="70"/>
        <v>512.91666666666663</v>
      </c>
      <c r="H481" s="7">
        <f t="shared" si="71"/>
        <v>71.156069364161851</v>
      </c>
      <c r="I481">
        <v>173</v>
      </c>
      <c r="J481" t="s">
        <v>40</v>
      </c>
      <c r="K481" t="s">
        <v>41</v>
      </c>
      <c r="L481" s="8">
        <f t="shared" si="72"/>
        <v>42945.208333333328</v>
      </c>
      <c r="M481">
        <v>1501304400</v>
      </c>
      <c r="N481" s="8">
        <f t="shared" si="73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s="10" t="str">
        <f t="shared" si="74"/>
        <v>food</v>
      </c>
      <c r="T481" t="str">
        <f t="shared" si="75"/>
        <v>food trucks</v>
      </c>
      <c r="U481" t="str">
        <f t="shared" si="76"/>
        <v>Jul</v>
      </c>
      <c r="V481" t="str">
        <f t="shared" si="77"/>
        <v>2017</v>
      </c>
      <c r="W481" t="str">
        <f t="shared" si="78"/>
        <v>Jul</v>
      </c>
      <c r="X481" t="str">
        <f t="shared" si="79"/>
        <v>2017</v>
      </c>
    </row>
    <row r="482" spans="1:24" ht="18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 s="7">
        <f t="shared" si="70"/>
        <v>100.65116279069768</v>
      </c>
      <c r="H482" s="7">
        <f t="shared" si="71"/>
        <v>99.494252873563212</v>
      </c>
      <c r="I482">
        <v>87</v>
      </c>
      <c r="J482" t="s">
        <v>21</v>
      </c>
      <c r="K482" t="s">
        <v>22</v>
      </c>
      <c r="L482" s="8">
        <f t="shared" si="72"/>
        <v>40248.25</v>
      </c>
      <c r="M482">
        <v>1268287200</v>
      </c>
      <c r="N482" s="8">
        <f t="shared" si="73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s="10" t="str">
        <f t="shared" si="74"/>
        <v>photography</v>
      </c>
      <c r="T482" t="str">
        <f t="shared" si="75"/>
        <v>photography books</v>
      </c>
      <c r="U482" t="str">
        <f t="shared" si="76"/>
        <v>Mar</v>
      </c>
      <c r="V482" t="str">
        <f t="shared" si="77"/>
        <v>2010</v>
      </c>
      <c r="W482" t="str">
        <f t="shared" si="78"/>
        <v>Mar</v>
      </c>
      <c r="X482" t="str">
        <f t="shared" si="79"/>
        <v>2010</v>
      </c>
    </row>
    <row r="483" spans="1:24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 s="7">
        <f t="shared" si="70"/>
        <v>81.348423194303152</v>
      </c>
      <c r="H483" s="7">
        <f t="shared" si="71"/>
        <v>103.98634590377114</v>
      </c>
      <c r="I483">
        <v>1538</v>
      </c>
      <c r="J483" t="s">
        <v>21</v>
      </c>
      <c r="K483" t="s">
        <v>22</v>
      </c>
      <c r="L483" s="8">
        <f t="shared" si="72"/>
        <v>41913.208333333336</v>
      </c>
      <c r="M483">
        <v>1412139600</v>
      </c>
      <c r="N483" s="8">
        <f t="shared" si="73"/>
        <v>41955.25</v>
      </c>
      <c r="O483">
        <v>1415772000</v>
      </c>
      <c r="P483" t="b">
        <v>0</v>
      </c>
      <c r="Q483" t="b">
        <v>1</v>
      </c>
      <c r="R483" t="s">
        <v>33</v>
      </c>
      <c r="S483" s="10" t="str">
        <f t="shared" si="74"/>
        <v>theater</v>
      </c>
      <c r="T483" t="str">
        <f t="shared" si="75"/>
        <v>plays</v>
      </c>
      <c r="U483" t="str">
        <f t="shared" si="76"/>
        <v>Oct</v>
      </c>
      <c r="V483" t="str">
        <f t="shared" si="77"/>
        <v>2014</v>
      </c>
      <c r="W483" t="str">
        <f t="shared" si="78"/>
        <v>Nov</v>
      </c>
      <c r="X483" t="str">
        <f t="shared" si="79"/>
        <v>2014</v>
      </c>
    </row>
    <row r="484" spans="1:24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 s="7">
        <f t="shared" si="70"/>
        <v>16.404761904761905</v>
      </c>
      <c r="H484" s="7">
        <f t="shared" si="71"/>
        <v>76.555555555555557</v>
      </c>
      <c r="I484">
        <v>9</v>
      </c>
      <c r="J484" t="s">
        <v>21</v>
      </c>
      <c r="K484" t="s">
        <v>22</v>
      </c>
      <c r="L484" s="8">
        <f t="shared" si="72"/>
        <v>40963.25</v>
      </c>
      <c r="M484">
        <v>1330063200</v>
      </c>
      <c r="N484" s="8">
        <f t="shared" si="73"/>
        <v>40974.25</v>
      </c>
      <c r="O484">
        <v>1331013600</v>
      </c>
      <c r="P484" t="b">
        <v>0</v>
      </c>
      <c r="Q484" t="b">
        <v>1</v>
      </c>
      <c r="R484" t="s">
        <v>119</v>
      </c>
      <c r="S484" s="10" t="str">
        <f t="shared" si="74"/>
        <v>publishing</v>
      </c>
      <c r="T484" t="str">
        <f t="shared" si="75"/>
        <v>fiction</v>
      </c>
      <c r="U484" t="str">
        <f t="shared" si="76"/>
        <v>Feb</v>
      </c>
      <c r="V484" t="str">
        <f t="shared" si="77"/>
        <v>2012</v>
      </c>
      <c r="W484" t="str">
        <f t="shared" si="78"/>
        <v>Mar</v>
      </c>
      <c r="X484" t="str">
        <f t="shared" si="79"/>
        <v>2012</v>
      </c>
    </row>
    <row r="485" spans="1:24" ht="18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 s="7">
        <f t="shared" si="70"/>
        <v>52.774617067833695</v>
      </c>
      <c r="H485" s="7">
        <f t="shared" si="71"/>
        <v>87.068592057761734</v>
      </c>
      <c r="I485">
        <v>554</v>
      </c>
      <c r="J485" t="s">
        <v>21</v>
      </c>
      <c r="K485" t="s">
        <v>22</v>
      </c>
      <c r="L485" s="8">
        <f t="shared" si="72"/>
        <v>43811.25</v>
      </c>
      <c r="M485">
        <v>1576130400</v>
      </c>
      <c r="N485" s="8">
        <f t="shared" si="73"/>
        <v>43818.25</v>
      </c>
      <c r="O485">
        <v>1576735200</v>
      </c>
      <c r="P485" t="b">
        <v>0</v>
      </c>
      <c r="Q485" t="b">
        <v>0</v>
      </c>
      <c r="R485" t="s">
        <v>33</v>
      </c>
      <c r="S485" s="10" t="str">
        <f t="shared" si="74"/>
        <v>theater</v>
      </c>
      <c r="T485" t="str">
        <f t="shared" si="75"/>
        <v>plays</v>
      </c>
      <c r="U485" t="str">
        <f t="shared" si="76"/>
        <v>Dec</v>
      </c>
      <c r="V485" t="str">
        <f t="shared" si="77"/>
        <v>2019</v>
      </c>
      <c r="W485" t="str">
        <f t="shared" si="78"/>
        <v>Dec</v>
      </c>
      <c r="X485" t="str">
        <f t="shared" si="79"/>
        <v>2019</v>
      </c>
    </row>
    <row r="486" spans="1:24" ht="18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 s="7">
        <f t="shared" si="70"/>
        <v>260.20608108108109</v>
      </c>
      <c r="H486" s="7">
        <f t="shared" si="71"/>
        <v>48.99554707379135</v>
      </c>
      <c r="I486">
        <v>1572</v>
      </c>
      <c r="J486" t="s">
        <v>40</v>
      </c>
      <c r="K486" t="s">
        <v>41</v>
      </c>
      <c r="L486" s="8">
        <f t="shared" si="72"/>
        <v>41855.208333333336</v>
      </c>
      <c r="M486">
        <v>1407128400</v>
      </c>
      <c r="N486" s="8">
        <f t="shared" si="73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s="10" t="str">
        <f t="shared" si="74"/>
        <v>food</v>
      </c>
      <c r="T486" t="str">
        <f t="shared" si="75"/>
        <v>food trucks</v>
      </c>
      <c r="U486" t="str">
        <f t="shared" si="76"/>
        <v>Aug</v>
      </c>
      <c r="V486" t="str">
        <f t="shared" si="77"/>
        <v>2014</v>
      </c>
      <c r="W486" t="str">
        <f t="shared" si="78"/>
        <v>Sep</v>
      </c>
      <c r="X486" t="str">
        <f t="shared" si="79"/>
        <v>2014</v>
      </c>
    </row>
    <row r="487" spans="1:24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 s="7">
        <f t="shared" si="70"/>
        <v>30.73289183222958</v>
      </c>
      <c r="H487" s="7">
        <f t="shared" si="71"/>
        <v>42.969135802469133</v>
      </c>
      <c r="I487">
        <v>648</v>
      </c>
      <c r="J487" t="s">
        <v>40</v>
      </c>
      <c r="K487" t="s">
        <v>41</v>
      </c>
      <c r="L487" s="8">
        <f t="shared" si="72"/>
        <v>43626.208333333328</v>
      </c>
      <c r="M487">
        <v>1560142800</v>
      </c>
      <c r="N487" s="8">
        <f t="shared" si="73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s="10" t="str">
        <f t="shared" si="74"/>
        <v>theater</v>
      </c>
      <c r="T487" t="str">
        <f t="shared" si="75"/>
        <v>plays</v>
      </c>
      <c r="U487" t="str">
        <f t="shared" si="76"/>
        <v>Jun</v>
      </c>
      <c r="V487" t="str">
        <f t="shared" si="77"/>
        <v>2019</v>
      </c>
      <c r="W487" t="str">
        <f t="shared" si="78"/>
        <v>Jul</v>
      </c>
      <c r="X487" t="str">
        <f t="shared" si="79"/>
        <v>2019</v>
      </c>
    </row>
    <row r="488" spans="1:24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 s="7">
        <f t="shared" si="70"/>
        <v>13.5</v>
      </c>
      <c r="H488" s="7">
        <f t="shared" si="71"/>
        <v>33.428571428571431</v>
      </c>
      <c r="I488">
        <v>21</v>
      </c>
      <c r="J488" t="s">
        <v>40</v>
      </c>
      <c r="K488" t="s">
        <v>41</v>
      </c>
      <c r="L488" s="8">
        <f t="shared" si="72"/>
        <v>43168.25</v>
      </c>
      <c r="M488">
        <v>1520575200</v>
      </c>
      <c r="N488" s="8">
        <f t="shared" si="73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s="10" t="str">
        <f t="shared" si="74"/>
        <v>publishing</v>
      </c>
      <c r="T488" t="str">
        <f t="shared" si="75"/>
        <v>translations</v>
      </c>
      <c r="U488" t="str">
        <f t="shared" si="76"/>
        <v>Mar</v>
      </c>
      <c r="V488" t="str">
        <f t="shared" si="77"/>
        <v>2018</v>
      </c>
      <c r="W488" t="str">
        <f t="shared" si="78"/>
        <v>Mar</v>
      </c>
      <c r="X488" t="str">
        <f t="shared" si="79"/>
        <v>2018</v>
      </c>
    </row>
    <row r="489" spans="1:24" ht="18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 s="7">
        <f t="shared" si="70"/>
        <v>178.62556663644605</v>
      </c>
      <c r="H489" s="7">
        <f t="shared" si="71"/>
        <v>83.982949701619773</v>
      </c>
      <c r="I489">
        <v>2346</v>
      </c>
      <c r="J489" t="s">
        <v>21</v>
      </c>
      <c r="K489" t="s">
        <v>22</v>
      </c>
      <c r="L489" s="8">
        <f t="shared" si="72"/>
        <v>42845.208333333328</v>
      </c>
      <c r="M489">
        <v>1492664400</v>
      </c>
      <c r="N489" s="8">
        <f t="shared" si="73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s="10" t="str">
        <f t="shared" si="74"/>
        <v>theater</v>
      </c>
      <c r="T489" t="str">
        <f t="shared" si="75"/>
        <v>plays</v>
      </c>
      <c r="U489" t="str">
        <f t="shared" si="76"/>
        <v>Apr</v>
      </c>
      <c r="V489" t="str">
        <f t="shared" si="77"/>
        <v>2017</v>
      </c>
      <c r="W489" t="str">
        <f t="shared" si="78"/>
        <v>May</v>
      </c>
      <c r="X489" t="str">
        <f t="shared" si="79"/>
        <v>2017</v>
      </c>
    </row>
    <row r="490" spans="1:24" ht="18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 s="7">
        <f t="shared" si="70"/>
        <v>220.0566037735849</v>
      </c>
      <c r="H490" s="7">
        <f t="shared" si="71"/>
        <v>101.41739130434783</v>
      </c>
      <c r="I490">
        <v>115</v>
      </c>
      <c r="J490" t="s">
        <v>21</v>
      </c>
      <c r="K490" t="s">
        <v>22</v>
      </c>
      <c r="L490" s="8">
        <f t="shared" si="72"/>
        <v>42403.25</v>
      </c>
      <c r="M490">
        <v>1454479200</v>
      </c>
      <c r="N490" s="8">
        <f t="shared" si="73"/>
        <v>42420.25</v>
      </c>
      <c r="O490">
        <v>1455948000</v>
      </c>
      <c r="P490" t="b">
        <v>0</v>
      </c>
      <c r="Q490" t="b">
        <v>0</v>
      </c>
      <c r="R490" t="s">
        <v>33</v>
      </c>
      <c r="S490" s="10" t="str">
        <f t="shared" si="74"/>
        <v>theater</v>
      </c>
      <c r="T490" t="str">
        <f t="shared" si="75"/>
        <v>plays</v>
      </c>
      <c r="U490" t="str">
        <f t="shared" si="76"/>
        <v>Feb</v>
      </c>
      <c r="V490" t="str">
        <f t="shared" si="77"/>
        <v>2016</v>
      </c>
      <c r="W490" t="str">
        <f t="shared" si="78"/>
        <v>Feb</v>
      </c>
      <c r="X490" t="str">
        <f t="shared" si="79"/>
        <v>2016</v>
      </c>
    </row>
    <row r="491" spans="1:24" ht="18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 s="7">
        <f t="shared" si="70"/>
        <v>101.5108695652174</v>
      </c>
      <c r="H491" s="7">
        <f t="shared" si="71"/>
        <v>109.87058823529412</v>
      </c>
      <c r="I491">
        <v>85</v>
      </c>
      <c r="J491" t="s">
        <v>107</v>
      </c>
      <c r="K491" t="s">
        <v>108</v>
      </c>
      <c r="L491" s="8">
        <f t="shared" si="72"/>
        <v>40406.208333333336</v>
      </c>
      <c r="M491">
        <v>1281934800</v>
      </c>
      <c r="N491" s="8">
        <f t="shared" si="73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s="10" t="str">
        <f t="shared" si="74"/>
        <v>technology</v>
      </c>
      <c r="T491" t="str">
        <f t="shared" si="75"/>
        <v>wearables</v>
      </c>
      <c r="U491" t="str">
        <f t="shared" si="76"/>
        <v>Aug</v>
      </c>
      <c r="V491" t="str">
        <f t="shared" si="77"/>
        <v>2010</v>
      </c>
      <c r="W491" t="str">
        <f t="shared" si="78"/>
        <v>Aug</v>
      </c>
      <c r="X491" t="str">
        <f t="shared" si="79"/>
        <v>2010</v>
      </c>
    </row>
    <row r="492" spans="1:24" ht="18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 s="7">
        <f t="shared" si="70"/>
        <v>191.5</v>
      </c>
      <c r="H492" s="7">
        <f t="shared" si="71"/>
        <v>31.916666666666668</v>
      </c>
      <c r="I492">
        <v>144</v>
      </c>
      <c r="J492" t="s">
        <v>21</v>
      </c>
      <c r="K492" t="s">
        <v>22</v>
      </c>
      <c r="L492" s="8">
        <f t="shared" si="72"/>
        <v>43786.25</v>
      </c>
      <c r="M492">
        <v>1573970400</v>
      </c>
      <c r="N492" s="8">
        <f t="shared" si="73"/>
        <v>43793.25</v>
      </c>
      <c r="O492">
        <v>1574575200</v>
      </c>
      <c r="P492" t="b">
        <v>0</v>
      </c>
      <c r="Q492" t="b">
        <v>0</v>
      </c>
      <c r="R492" t="s">
        <v>1029</v>
      </c>
      <c r="S492" s="10" t="str">
        <f t="shared" si="74"/>
        <v>journalism</v>
      </c>
      <c r="T492" t="str">
        <f t="shared" si="75"/>
        <v>audio</v>
      </c>
      <c r="U492" t="str">
        <f t="shared" si="76"/>
        <v>Nov</v>
      </c>
      <c r="V492" t="str">
        <f t="shared" si="77"/>
        <v>2019</v>
      </c>
      <c r="W492" t="str">
        <f t="shared" si="78"/>
        <v>Nov</v>
      </c>
      <c r="X492" t="str">
        <f t="shared" si="79"/>
        <v>2019</v>
      </c>
    </row>
    <row r="493" spans="1:24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 s="7">
        <f t="shared" si="70"/>
        <v>305.34683098591546</v>
      </c>
      <c r="H493" s="7">
        <f t="shared" si="71"/>
        <v>70.993450675399103</v>
      </c>
      <c r="I493">
        <v>2443</v>
      </c>
      <c r="J493" t="s">
        <v>21</v>
      </c>
      <c r="K493" t="s">
        <v>22</v>
      </c>
      <c r="L493" s="8">
        <f t="shared" si="72"/>
        <v>41456.208333333336</v>
      </c>
      <c r="M493">
        <v>1372654800</v>
      </c>
      <c r="N493" s="8">
        <f t="shared" si="73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s="10" t="str">
        <f t="shared" si="74"/>
        <v>food</v>
      </c>
      <c r="T493" t="str">
        <f t="shared" si="75"/>
        <v>food trucks</v>
      </c>
      <c r="U493" t="str">
        <f t="shared" si="76"/>
        <v>Jul</v>
      </c>
      <c r="V493" t="str">
        <f t="shared" si="77"/>
        <v>2013</v>
      </c>
      <c r="W493" t="str">
        <f t="shared" si="78"/>
        <v>Jul</v>
      </c>
      <c r="X493" t="str">
        <f t="shared" si="79"/>
        <v>2013</v>
      </c>
    </row>
    <row r="494" spans="1:24" ht="18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 s="7">
        <f t="shared" si="70"/>
        <v>23.995287958115181</v>
      </c>
      <c r="H494" s="7">
        <f t="shared" si="71"/>
        <v>77.026890756302521</v>
      </c>
      <c r="I494">
        <v>595</v>
      </c>
      <c r="J494" t="s">
        <v>21</v>
      </c>
      <c r="K494" t="s">
        <v>22</v>
      </c>
      <c r="L494" s="8">
        <f t="shared" si="72"/>
        <v>40336.208333333336</v>
      </c>
      <c r="M494">
        <v>1275886800</v>
      </c>
      <c r="N494" s="8">
        <f t="shared" si="73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s="10" t="str">
        <f t="shared" si="74"/>
        <v>film &amp; video</v>
      </c>
      <c r="T494" t="str">
        <f t="shared" si="75"/>
        <v>shorts</v>
      </c>
      <c r="U494" t="str">
        <f t="shared" si="76"/>
        <v>Jun</v>
      </c>
      <c r="V494" t="str">
        <f t="shared" si="77"/>
        <v>2010</v>
      </c>
      <c r="W494" t="str">
        <f t="shared" si="78"/>
        <v>Jul</v>
      </c>
      <c r="X494" t="str">
        <f t="shared" si="79"/>
        <v>2010</v>
      </c>
    </row>
    <row r="495" spans="1:24" ht="18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 s="7">
        <f t="shared" si="70"/>
        <v>723.77777777777771</v>
      </c>
      <c r="H495" s="7">
        <f t="shared" si="71"/>
        <v>101.78125</v>
      </c>
      <c r="I495">
        <v>64</v>
      </c>
      <c r="J495" t="s">
        <v>21</v>
      </c>
      <c r="K495" t="s">
        <v>22</v>
      </c>
      <c r="L495" s="8">
        <f t="shared" si="72"/>
        <v>43645.208333333328</v>
      </c>
      <c r="M495">
        <v>1561784400</v>
      </c>
      <c r="N495" s="8">
        <f t="shared" si="73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s="10" t="str">
        <f t="shared" si="74"/>
        <v>photography</v>
      </c>
      <c r="T495" t="str">
        <f t="shared" si="75"/>
        <v>photography books</v>
      </c>
      <c r="U495" t="str">
        <f t="shared" si="76"/>
        <v>Jun</v>
      </c>
      <c r="V495" t="str">
        <f t="shared" si="77"/>
        <v>2019</v>
      </c>
      <c r="W495" t="str">
        <f t="shared" si="78"/>
        <v>Jul</v>
      </c>
      <c r="X495" t="str">
        <f t="shared" si="79"/>
        <v>2019</v>
      </c>
    </row>
    <row r="496" spans="1:24" ht="18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 s="7">
        <f t="shared" si="70"/>
        <v>547.36</v>
      </c>
      <c r="H496" s="7">
        <f t="shared" si="71"/>
        <v>51.059701492537314</v>
      </c>
      <c r="I496">
        <v>268</v>
      </c>
      <c r="J496" t="s">
        <v>21</v>
      </c>
      <c r="K496" t="s">
        <v>22</v>
      </c>
      <c r="L496" s="8">
        <f t="shared" si="72"/>
        <v>40990.208333333336</v>
      </c>
      <c r="M496">
        <v>1332392400</v>
      </c>
      <c r="N496" s="8">
        <f t="shared" si="73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s="10" t="str">
        <f t="shared" si="74"/>
        <v>technology</v>
      </c>
      <c r="T496" t="str">
        <f t="shared" si="75"/>
        <v>wearables</v>
      </c>
      <c r="U496" t="str">
        <f t="shared" si="76"/>
        <v>Mar</v>
      </c>
      <c r="V496" t="str">
        <f t="shared" si="77"/>
        <v>2012</v>
      </c>
      <c r="W496" t="str">
        <f t="shared" si="78"/>
        <v>Mar</v>
      </c>
      <c r="X496" t="str">
        <f t="shared" si="79"/>
        <v>2012</v>
      </c>
    </row>
    <row r="497" spans="1:24" ht="18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 s="7">
        <f t="shared" si="70"/>
        <v>414.49999999999994</v>
      </c>
      <c r="H497" s="7">
        <f t="shared" si="71"/>
        <v>68.02051282051282</v>
      </c>
      <c r="I497">
        <v>195</v>
      </c>
      <c r="J497" t="s">
        <v>36</v>
      </c>
      <c r="K497" t="s">
        <v>37</v>
      </c>
      <c r="L497" s="8">
        <f t="shared" si="72"/>
        <v>41800.208333333336</v>
      </c>
      <c r="M497">
        <v>1402376400</v>
      </c>
      <c r="N497" s="8">
        <f t="shared" si="73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s="10" t="str">
        <f t="shared" si="74"/>
        <v>theater</v>
      </c>
      <c r="T497" t="str">
        <f t="shared" si="75"/>
        <v>plays</v>
      </c>
      <c r="U497" t="str">
        <f t="shared" si="76"/>
        <v>Jun</v>
      </c>
      <c r="V497" t="str">
        <f t="shared" si="77"/>
        <v>2014</v>
      </c>
      <c r="W497" t="str">
        <f t="shared" si="78"/>
        <v>Jun</v>
      </c>
      <c r="X497" t="str">
        <f t="shared" si="79"/>
        <v>2014</v>
      </c>
    </row>
    <row r="498" spans="1:24" ht="18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 s="7">
        <f t="shared" si="70"/>
        <v>0.90696409140369971</v>
      </c>
      <c r="H498" s="7">
        <f t="shared" si="71"/>
        <v>30.87037037037037</v>
      </c>
      <c r="I498">
        <v>54</v>
      </c>
      <c r="J498" t="s">
        <v>21</v>
      </c>
      <c r="K498" t="s">
        <v>22</v>
      </c>
      <c r="L498" s="8">
        <f t="shared" si="72"/>
        <v>42876.208333333328</v>
      </c>
      <c r="M498">
        <v>1495342800</v>
      </c>
      <c r="N498" s="8">
        <f t="shared" si="73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s="10" t="str">
        <f t="shared" si="74"/>
        <v>film &amp; video</v>
      </c>
      <c r="T498" t="str">
        <f t="shared" si="75"/>
        <v>animation</v>
      </c>
      <c r="U498" t="str">
        <f t="shared" si="76"/>
        <v>May</v>
      </c>
      <c r="V498" t="str">
        <f t="shared" si="77"/>
        <v>2017</v>
      </c>
      <c r="W498" t="str">
        <f t="shared" si="78"/>
        <v>Jun</v>
      </c>
      <c r="X498" t="str">
        <f t="shared" si="79"/>
        <v>2017</v>
      </c>
    </row>
    <row r="499" spans="1:24" ht="18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 s="7">
        <f t="shared" si="70"/>
        <v>34.173469387755098</v>
      </c>
      <c r="H499" s="7">
        <f t="shared" si="71"/>
        <v>27.908333333333335</v>
      </c>
      <c r="I499">
        <v>120</v>
      </c>
      <c r="J499" t="s">
        <v>21</v>
      </c>
      <c r="K499" t="s">
        <v>22</v>
      </c>
      <c r="L499" s="8">
        <f t="shared" si="72"/>
        <v>42724.25</v>
      </c>
      <c r="M499">
        <v>1482213600</v>
      </c>
      <c r="N499" s="8">
        <f t="shared" si="73"/>
        <v>42724.25</v>
      </c>
      <c r="O499">
        <v>1482213600</v>
      </c>
      <c r="P499" t="b">
        <v>0</v>
      </c>
      <c r="Q499" t="b">
        <v>1</v>
      </c>
      <c r="R499" t="s">
        <v>65</v>
      </c>
      <c r="S499" s="10" t="str">
        <f t="shared" si="74"/>
        <v>technology</v>
      </c>
      <c r="T499" t="str">
        <f t="shared" si="75"/>
        <v>wearables</v>
      </c>
      <c r="U499" t="str">
        <f t="shared" si="76"/>
        <v>Dec</v>
      </c>
      <c r="V499" t="str">
        <f t="shared" si="77"/>
        <v>2016</v>
      </c>
      <c r="W499" t="str">
        <f t="shared" si="78"/>
        <v>Dec</v>
      </c>
      <c r="X499" t="str">
        <f t="shared" si="79"/>
        <v>2016</v>
      </c>
    </row>
    <row r="500" spans="1:24" ht="18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 s="7">
        <f t="shared" si="70"/>
        <v>23.948810754912099</v>
      </c>
      <c r="H500" s="7">
        <f t="shared" si="71"/>
        <v>79.994818652849744</v>
      </c>
      <c r="I500">
        <v>579</v>
      </c>
      <c r="J500" t="s">
        <v>36</v>
      </c>
      <c r="K500" t="s">
        <v>37</v>
      </c>
      <c r="L500" s="8">
        <f t="shared" si="72"/>
        <v>42005.25</v>
      </c>
      <c r="M500">
        <v>1420092000</v>
      </c>
      <c r="N500" s="8">
        <f t="shared" si="73"/>
        <v>42007.25</v>
      </c>
      <c r="O500">
        <v>1420264800</v>
      </c>
      <c r="P500" t="b">
        <v>0</v>
      </c>
      <c r="Q500" t="b">
        <v>0</v>
      </c>
      <c r="R500" t="s">
        <v>28</v>
      </c>
      <c r="S500" s="10" t="str">
        <f t="shared" si="74"/>
        <v>technology</v>
      </c>
      <c r="T500" t="str">
        <f t="shared" si="75"/>
        <v>web</v>
      </c>
      <c r="U500" t="str">
        <f t="shared" si="76"/>
        <v>Jan</v>
      </c>
      <c r="V500" t="str">
        <f t="shared" si="77"/>
        <v>2015</v>
      </c>
      <c r="W500" t="str">
        <f t="shared" si="78"/>
        <v>Jan</v>
      </c>
      <c r="X500" t="str">
        <f t="shared" si="79"/>
        <v>2015</v>
      </c>
    </row>
    <row r="501" spans="1:24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 s="7">
        <f t="shared" si="70"/>
        <v>48.072649572649574</v>
      </c>
      <c r="H501" s="7">
        <f t="shared" si="71"/>
        <v>38.003378378378379</v>
      </c>
      <c r="I501">
        <v>2072</v>
      </c>
      <c r="J501" t="s">
        <v>21</v>
      </c>
      <c r="K501" t="s">
        <v>22</v>
      </c>
      <c r="L501" s="8">
        <f t="shared" si="72"/>
        <v>42444.208333333328</v>
      </c>
      <c r="M501">
        <v>1458018000</v>
      </c>
      <c r="N501" s="8">
        <f t="shared" si="73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s="10" t="str">
        <f t="shared" si="74"/>
        <v>film &amp; video</v>
      </c>
      <c r="T501" t="str">
        <f t="shared" si="75"/>
        <v>documentary</v>
      </c>
      <c r="U501" t="str">
        <f t="shared" si="76"/>
        <v>Mar</v>
      </c>
      <c r="V501" t="str">
        <f t="shared" si="77"/>
        <v>2016</v>
      </c>
      <c r="W501" t="str">
        <f t="shared" si="78"/>
        <v>Mar</v>
      </c>
      <c r="X501" t="str">
        <f t="shared" si="79"/>
        <v>2016</v>
      </c>
    </row>
    <row r="502" spans="1:24" ht="18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 s="7">
        <f t="shared" si="70"/>
        <v>0</v>
      </c>
      <c r="H502" s="7">
        <f t="shared" si="71"/>
        <v>0</v>
      </c>
      <c r="I502">
        <v>0</v>
      </c>
      <c r="J502" t="s">
        <v>21</v>
      </c>
      <c r="K502" t="s">
        <v>22</v>
      </c>
      <c r="L502" s="8">
        <f t="shared" si="72"/>
        <v>41395.208333333336</v>
      </c>
      <c r="M502">
        <v>1367384400</v>
      </c>
      <c r="N502" s="8">
        <f t="shared" si="73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s="10" t="str">
        <f t="shared" si="74"/>
        <v>theater</v>
      </c>
      <c r="T502" t="str">
        <f t="shared" si="75"/>
        <v>plays</v>
      </c>
      <c r="U502" t="str">
        <f t="shared" si="76"/>
        <v>May</v>
      </c>
      <c r="V502" t="str">
        <f t="shared" si="77"/>
        <v>2013</v>
      </c>
      <c r="W502" t="str">
        <f t="shared" si="78"/>
        <v>May</v>
      </c>
      <c r="X502" t="str">
        <f t="shared" si="79"/>
        <v>2013</v>
      </c>
    </row>
    <row r="503" spans="1:24" ht="18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 s="7">
        <f t="shared" si="70"/>
        <v>70.145182291666657</v>
      </c>
      <c r="H503" s="7">
        <f t="shared" si="71"/>
        <v>59.990534521158132</v>
      </c>
      <c r="I503">
        <v>1796</v>
      </c>
      <c r="J503" t="s">
        <v>21</v>
      </c>
      <c r="K503" t="s">
        <v>22</v>
      </c>
      <c r="L503" s="8">
        <f t="shared" si="72"/>
        <v>41345.208333333336</v>
      </c>
      <c r="M503">
        <v>1363064400</v>
      </c>
      <c r="N503" s="8">
        <f t="shared" si="73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s="10" t="str">
        <f t="shared" si="74"/>
        <v>film &amp; video</v>
      </c>
      <c r="T503" t="str">
        <f t="shared" si="75"/>
        <v>documentary</v>
      </c>
      <c r="U503" t="str">
        <f t="shared" si="76"/>
        <v>Mar</v>
      </c>
      <c r="V503" t="str">
        <f t="shared" si="77"/>
        <v>2013</v>
      </c>
      <c r="W503" t="str">
        <f t="shared" si="78"/>
        <v>Mar</v>
      </c>
      <c r="X503" t="str">
        <f t="shared" si="79"/>
        <v>2013</v>
      </c>
    </row>
    <row r="504" spans="1:24" ht="18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 s="7">
        <f t="shared" si="70"/>
        <v>529.92307692307691</v>
      </c>
      <c r="H504" s="7">
        <f t="shared" si="71"/>
        <v>37.037634408602152</v>
      </c>
      <c r="I504">
        <v>186</v>
      </c>
      <c r="J504" t="s">
        <v>26</v>
      </c>
      <c r="K504" t="s">
        <v>27</v>
      </c>
      <c r="L504" s="8">
        <f t="shared" si="72"/>
        <v>41117.208333333336</v>
      </c>
      <c r="M504">
        <v>1343365200</v>
      </c>
      <c r="N504" s="8">
        <f t="shared" si="73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s="10" t="str">
        <f t="shared" si="74"/>
        <v>games</v>
      </c>
      <c r="T504" t="str">
        <f t="shared" si="75"/>
        <v>video games</v>
      </c>
      <c r="U504" t="str">
        <f t="shared" si="76"/>
        <v>Jul</v>
      </c>
      <c r="V504" t="str">
        <f t="shared" si="77"/>
        <v>2012</v>
      </c>
      <c r="W504" t="str">
        <f t="shared" si="78"/>
        <v>Aug</v>
      </c>
      <c r="X504" t="str">
        <f t="shared" si="79"/>
        <v>2012</v>
      </c>
    </row>
    <row r="505" spans="1:24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 s="7">
        <f t="shared" si="70"/>
        <v>180.32549019607845</v>
      </c>
      <c r="H505" s="7">
        <f t="shared" si="71"/>
        <v>99.963043478260872</v>
      </c>
      <c r="I505">
        <v>460</v>
      </c>
      <c r="J505" t="s">
        <v>21</v>
      </c>
      <c r="K505" t="s">
        <v>22</v>
      </c>
      <c r="L505" s="8">
        <f t="shared" si="72"/>
        <v>42186.208333333328</v>
      </c>
      <c r="M505">
        <v>1435726800</v>
      </c>
      <c r="N505" s="8">
        <f t="shared" si="73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s="10" t="str">
        <f t="shared" si="74"/>
        <v>film &amp; video</v>
      </c>
      <c r="T505" t="str">
        <f t="shared" si="75"/>
        <v>drama</v>
      </c>
      <c r="U505" t="str">
        <f t="shared" si="76"/>
        <v>Jul</v>
      </c>
      <c r="V505" t="str">
        <f t="shared" si="77"/>
        <v>2015</v>
      </c>
      <c r="W505" t="str">
        <f t="shared" si="78"/>
        <v>Jul</v>
      </c>
      <c r="X505" t="str">
        <f t="shared" si="79"/>
        <v>2015</v>
      </c>
    </row>
    <row r="506" spans="1:24" ht="18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 s="7">
        <f t="shared" si="70"/>
        <v>92.320000000000007</v>
      </c>
      <c r="H506" s="7">
        <f t="shared" si="71"/>
        <v>111.6774193548387</v>
      </c>
      <c r="I506">
        <v>62</v>
      </c>
      <c r="J506" t="s">
        <v>107</v>
      </c>
      <c r="K506" t="s">
        <v>108</v>
      </c>
      <c r="L506" s="8">
        <f t="shared" si="72"/>
        <v>42142.208333333328</v>
      </c>
      <c r="M506">
        <v>1431925200</v>
      </c>
      <c r="N506" s="8">
        <f t="shared" si="73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s="10" t="str">
        <f t="shared" si="74"/>
        <v>music</v>
      </c>
      <c r="T506" t="str">
        <f t="shared" si="75"/>
        <v>rock</v>
      </c>
      <c r="U506" t="str">
        <f t="shared" si="76"/>
        <v>May</v>
      </c>
      <c r="V506" t="str">
        <f t="shared" si="77"/>
        <v>2015</v>
      </c>
      <c r="W506" t="str">
        <f t="shared" si="78"/>
        <v>May</v>
      </c>
      <c r="X506" t="str">
        <f t="shared" si="79"/>
        <v>2015</v>
      </c>
    </row>
    <row r="507" spans="1:24" ht="18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 s="7">
        <f t="shared" si="70"/>
        <v>13.901001112347053</v>
      </c>
      <c r="H507" s="7">
        <f t="shared" si="71"/>
        <v>36.014409221902014</v>
      </c>
      <c r="I507">
        <v>347</v>
      </c>
      <c r="J507" t="s">
        <v>21</v>
      </c>
      <c r="K507" t="s">
        <v>22</v>
      </c>
      <c r="L507" s="8">
        <f t="shared" si="72"/>
        <v>41341.25</v>
      </c>
      <c r="M507">
        <v>1362722400</v>
      </c>
      <c r="N507" s="8">
        <f t="shared" si="73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s="10" t="str">
        <f t="shared" si="74"/>
        <v>publishing</v>
      </c>
      <c r="T507" t="str">
        <f t="shared" si="75"/>
        <v>radio &amp; podcasts</v>
      </c>
      <c r="U507" t="str">
        <f t="shared" si="76"/>
        <v>Mar</v>
      </c>
      <c r="V507" t="str">
        <f t="shared" si="77"/>
        <v>2013</v>
      </c>
      <c r="W507" t="str">
        <f t="shared" si="78"/>
        <v>Apr</v>
      </c>
      <c r="X507" t="str">
        <f t="shared" si="79"/>
        <v>2013</v>
      </c>
    </row>
    <row r="508" spans="1:24" ht="18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 s="7">
        <f t="shared" si="70"/>
        <v>927.07777777777767</v>
      </c>
      <c r="H508" s="7">
        <f t="shared" si="71"/>
        <v>66.010284810126578</v>
      </c>
      <c r="I508">
        <v>2528</v>
      </c>
      <c r="J508" t="s">
        <v>21</v>
      </c>
      <c r="K508" t="s">
        <v>22</v>
      </c>
      <c r="L508" s="8">
        <f t="shared" si="72"/>
        <v>43062.25</v>
      </c>
      <c r="M508">
        <v>1511416800</v>
      </c>
      <c r="N508" s="8">
        <f t="shared" si="73"/>
        <v>43079.25</v>
      </c>
      <c r="O508">
        <v>1512885600</v>
      </c>
      <c r="P508" t="b">
        <v>0</v>
      </c>
      <c r="Q508" t="b">
        <v>1</v>
      </c>
      <c r="R508" t="s">
        <v>33</v>
      </c>
      <c r="S508" s="10" t="str">
        <f t="shared" si="74"/>
        <v>theater</v>
      </c>
      <c r="T508" t="str">
        <f t="shared" si="75"/>
        <v>plays</v>
      </c>
      <c r="U508" t="str">
        <f t="shared" si="76"/>
        <v>Nov</v>
      </c>
      <c r="V508" t="str">
        <f t="shared" si="77"/>
        <v>2017</v>
      </c>
      <c r="W508" t="str">
        <f t="shared" si="78"/>
        <v>Dec</v>
      </c>
      <c r="X508" t="str">
        <f t="shared" si="79"/>
        <v>2017</v>
      </c>
    </row>
    <row r="509" spans="1:24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 s="7">
        <f t="shared" si="70"/>
        <v>39.857142857142861</v>
      </c>
      <c r="H509" s="7">
        <f t="shared" si="71"/>
        <v>44.05263157894737</v>
      </c>
      <c r="I509">
        <v>19</v>
      </c>
      <c r="J509" t="s">
        <v>21</v>
      </c>
      <c r="K509" t="s">
        <v>22</v>
      </c>
      <c r="L509" s="8">
        <f t="shared" si="72"/>
        <v>41373.208333333336</v>
      </c>
      <c r="M509">
        <v>1365483600</v>
      </c>
      <c r="N509" s="8">
        <f t="shared" si="73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s="10" t="str">
        <f t="shared" si="74"/>
        <v>technology</v>
      </c>
      <c r="T509" t="str">
        <f t="shared" si="75"/>
        <v>web</v>
      </c>
      <c r="U509" t="str">
        <f t="shared" si="76"/>
        <v>Apr</v>
      </c>
      <c r="V509" t="str">
        <f t="shared" si="77"/>
        <v>2013</v>
      </c>
      <c r="W509" t="str">
        <f t="shared" si="78"/>
        <v>May</v>
      </c>
      <c r="X509" t="str">
        <f t="shared" si="79"/>
        <v>2013</v>
      </c>
    </row>
    <row r="510" spans="1:24" ht="18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 s="7">
        <f t="shared" si="70"/>
        <v>112.22929936305732</v>
      </c>
      <c r="H510" s="7">
        <f t="shared" si="71"/>
        <v>52.999726551818434</v>
      </c>
      <c r="I510">
        <v>3657</v>
      </c>
      <c r="J510" t="s">
        <v>21</v>
      </c>
      <c r="K510" t="s">
        <v>22</v>
      </c>
      <c r="L510" s="8">
        <f t="shared" si="72"/>
        <v>43310.208333333328</v>
      </c>
      <c r="M510">
        <v>1532840400</v>
      </c>
      <c r="N510" s="8">
        <f t="shared" si="73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s="10" t="str">
        <f t="shared" si="74"/>
        <v>theater</v>
      </c>
      <c r="T510" t="str">
        <f t="shared" si="75"/>
        <v>plays</v>
      </c>
      <c r="U510" t="str">
        <f t="shared" si="76"/>
        <v>Jul</v>
      </c>
      <c r="V510" t="str">
        <f t="shared" si="77"/>
        <v>2018</v>
      </c>
      <c r="W510" t="str">
        <f t="shared" si="78"/>
        <v>Aug</v>
      </c>
      <c r="X510" t="str">
        <f t="shared" si="79"/>
        <v>2018</v>
      </c>
    </row>
    <row r="511" spans="1:24" ht="18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 s="7">
        <f t="shared" si="70"/>
        <v>70.925816023738875</v>
      </c>
      <c r="H511" s="7">
        <f t="shared" si="71"/>
        <v>95</v>
      </c>
      <c r="I511">
        <v>1258</v>
      </c>
      <c r="J511" t="s">
        <v>21</v>
      </c>
      <c r="K511" t="s">
        <v>22</v>
      </c>
      <c r="L511" s="8">
        <f t="shared" si="72"/>
        <v>41034.208333333336</v>
      </c>
      <c r="M511">
        <v>1336194000</v>
      </c>
      <c r="N511" s="8">
        <f t="shared" si="73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s="10" t="str">
        <f t="shared" si="74"/>
        <v>theater</v>
      </c>
      <c r="T511" t="str">
        <f t="shared" si="75"/>
        <v>plays</v>
      </c>
      <c r="U511" t="str">
        <f t="shared" si="76"/>
        <v>May</v>
      </c>
      <c r="V511" t="str">
        <f t="shared" si="77"/>
        <v>2012</v>
      </c>
      <c r="W511" t="str">
        <f t="shared" si="78"/>
        <v>May</v>
      </c>
      <c r="X511" t="str">
        <f t="shared" si="79"/>
        <v>2012</v>
      </c>
    </row>
    <row r="512" spans="1:24" ht="18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 s="7">
        <f t="shared" si="70"/>
        <v>119.08974358974358</v>
      </c>
      <c r="H512" s="7">
        <f t="shared" si="71"/>
        <v>70.908396946564892</v>
      </c>
      <c r="I512">
        <v>131</v>
      </c>
      <c r="J512" t="s">
        <v>26</v>
      </c>
      <c r="K512" t="s">
        <v>27</v>
      </c>
      <c r="L512" s="8">
        <f t="shared" si="72"/>
        <v>43251.208333333328</v>
      </c>
      <c r="M512">
        <v>1527742800</v>
      </c>
      <c r="N512" s="8">
        <f t="shared" si="73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s="10" t="str">
        <f t="shared" si="74"/>
        <v>film &amp; video</v>
      </c>
      <c r="T512" t="str">
        <f t="shared" si="75"/>
        <v>drama</v>
      </c>
      <c r="U512" t="str">
        <f t="shared" si="76"/>
        <v>May</v>
      </c>
      <c r="V512" t="str">
        <f t="shared" si="77"/>
        <v>2018</v>
      </c>
      <c r="W512" t="str">
        <f t="shared" si="78"/>
        <v>Jun</v>
      </c>
      <c r="X512" t="str">
        <f t="shared" si="79"/>
        <v>2018</v>
      </c>
    </row>
    <row r="513" spans="1:24" ht="18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 s="7">
        <f t="shared" si="70"/>
        <v>24.017591339648174</v>
      </c>
      <c r="H513" s="7">
        <f t="shared" si="71"/>
        <v>98.060773480662988</v>
      </c>
      <c r="I513">
        <v>362</v>
      </c>
      <c r="J513" t="s">
        <v>21</v>
      </c>
      <c r="K513" t="s">
        <v>22</v>
      </c>
      <c r="L513" s="8">
        <f t="shared" si="72"/>
        <v>43671.208333333328</v>
      </c>
      <c r="M513">
        <v>1564030800</v>
      </c>
      <c r="N513" s="8">
        <f t="shared" si="73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s="10" t="str">
        <f t="shared" si="74"/>
        <v>theater</v>
      </c>
      <c r="T513" t="str">
        <f t="shared" si="75"/>
        <v>plays</v>
      </c>
      <c r="U513" t="str">
        <f t="shared" si="76"/>
        <v>Jul</v>
      </c>
      <c r="V513" t="str">
        <f t="shared" si="77"/>
        <v>2019</v>
      </c>
      <c r="W513" t="str">
        <f t="shared" si="78"/>
        <v>Aug</v>
      </c>
      <c r="X513" t="str">
        <f t="shared" si="79"/>
        <v>2019</v>
      </c>
    </row>
    <row r="514" spans="1:24" ht="18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 s="7">
        <f t="shared" si="70"/>
        <v>139.31868131868131</v>
      </c>
      <c r="H514" s="7">
        <f t="shared" si="71"/>
        <v>53.046025104602514</v>
      </c>
      <c r="I514">
        <v>239</v>
      </c>
      <c r="J514" t="s">
        <v>21</v>
      </c>
      <c r="K514" t="s">
        <v>22</v>
      </c>
      <c r="L514" s="8">
        <f t="shared" si="72"/>
        <v>41825.208333333336</v>
      </c>
      <c r="M514">
        <v>1404536400</v>
      </c>
      <c r="N514" s="8">
        <f t="shared" si="73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s="10" t="str">
        <f t="shared" si="74"/>
        <v>games</v>
      </c>
      <c r="T514" t="str">
        <f t="shared" si="75"/>
        <v>video games</v>
      </c>
      <c r="U514" t="str">
        <f t="shared" si="76"/>
        <v>Jul</v>
      </c>
      <c r="V514" t="str">
        <f t="shared" si="77"/>
        <v>2014</v>
      </c>
      <c r="W514" t="str">
        <f t="shared" si="78"/>
        <v>Jul</v>
      </c>
      <c r="X514" t="str">
        <f t="shared" si="79"/>
        <v>2014</v>
      </c>
    </row>
    <row r="515" spans="1:24" ht="18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 s="7">
        <f t="shared" ref="G515:G578" si="80">IFERROR(E515/D515,0)*100</f>
        <v>39.277108433734945</v>
      </c>
      <c r="H515" s="7">
        <f t="shared" ref="H515:H578" si="81">IFERROR(E515/I515,0)</f>
        <v>93.142857142857139</v>
      </c>
      <c r="I515">
        <v>35</v>
      </c>
      <c r="J515" t="s">
        <v>21</v>
      </c>
      <c r="K515" t="s">
        <v>22</v>
      </c>
      <c r="L515" s="8">
        <f t="shared" ref="L515:L578" si="82">(M515/86400)+DATE(1970,1,1)</f>
        <v>40430.208333333336</v>
      </c>
      <c r="M515">
        <v>1284008400</v>
      </c>
      <c r="N515" s="8">
        <f t="shared" ref="N515:N578" si="83">(O515/86400)+DATE(1970,1,1)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s="10" t="str">
        <f t="shared" ref="S515:S578" si="84">LEFT(R515, SEARCH("/",R515,1)-1)</f>
        <v>film &amp; video</v>
      </c>
      <c r="T515" t="str">
        <f t="shared" ref="T515:T578" si="85">RIGHT(R515,LEN(R515)-SEARCH("/",R515,1))</f>
        <v>television</v>
      </c>
      <c r="U515" t="str">
        <f t="shared" ref="U515:U578" si="86">TEXT(L:L,"mmm")</f>
        <v>Sep</v>
      </c>
      <c r="V515" t="str">
        <f t="shared" ref="V515:V578" si="87">TEXT(L:L,"yyy")</f>
        <v>2010</v>
      </c>
      <c r="W515" t="str">
        <f t="shared" ref="W515:W578" si="88">TEXT(N:N,"mmm")</f>
        <v>Sep</v>
      </c>
      <c r="X515" t="str">
        <f t="shared" ref="X515:X578" si="89">TEXT(N:N,"yyy")</f>
        <v>2010</v>
      </c>
    </row>
    <row r="516" spans="1:24" ht="18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 s="7">
        <f t="shared" si="80"/>
        <v>22.439077144917089</v>
      </c>
      <c r="H516" s="7">
        <f t="shared" si="81"/>
        <v>58.945075757575758</v>
      </c>
      <c r="I516">
        <v>528</v>
      </c>
      <c r="J516" t="s">
        <v>98</v>
      </c>
      <c r="K516" t="s">
        <v>99</v>
      </c>
      <c r="L516" s="8">
        <f t="shared" si="82"/>
        <v>41614.25</v>
      </c>
      <c r="M516">
        <v>1386309600</v>
      </c>
      <c r="N516" s="8">
        <f t="shared" si="83"/>
        <v>41619.25</v>
      </c>
      <c r="O516">
        <v>1386741600</v>
      </c>
      <c r="P516" t="b">
        <v>0</v>
      </c>
      <c r="Q516" t="b">
        <v>1</v>
      </c>
      <c r="R516" t="s">
        <v>23</v>
      </c>
      <c r="S516" s="10" t="str">
        <f t="shared" si="84"/>
        <v>music</v>
      </c>
      <c r="T516" t="str">
        <f t="shared" si="85"/>
        <v>rock</v>
      </c>
      <c r="U516" t="str">
        <f t="shared" si="86"/>
        <v>Dec</v>
      </c>
      <c r="V516" t="str">
        <f t="shared" si="87"/>
        <v>2013</v>
      </c>
      <c r="W516" t="str">
        <f t="shared" si="88"/>
        <v>Dec</v>
      </c>
      <c r="X516" t="str">
        <f t="shared" si="89"/>
        <v>2013</v>
      </c>
    </row>
    <row r="517" spans="1:24" ht="18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 s="7">
        <f t="shared" si="80"/>
        <v>55.779069767441861</v>
      </c>
      <c r="H517" s="7">
        <f t="shared" si="81"/>
        <v>36.067669172932334</v>
      </c>
      <c r="I517">
        <v>133</v>
      </c>
      <c r="J517" t="s">
        <v>15</v>
      </c>
      <c r="K517" t="s">
        <v>16</v>
      </c>
      <c r="L517" s="8">
        <f t="shared" si="82"/>
        <v>40900.25</v>
      </c>
      <c r="M517">
        <v>1324620000</v>
      </c>
      <c r="N517" s="8">
        <f t="shared" si="83"/>
        <v>40902.25</v>
      </c>
      <c r="O517">
        <v>1324792800</v>
      </c>
      <c r="P517" t="b">
        <v>0</v>
      </c>
      <c r="Q517" t="b">
        <v>1</v>
      </c>
      <c r="R517" t="s">
        <v>33</v>
      </c>
      <c r="S517" s="10" t="str">
        <f t="shared" si="84"/>
        <v>theater</v>
      </c>
      <c r="T517" t="str">
        <f t="shared" si="85"/>
        <v>plays</v>
      </c>
      <c r="U517" t="str">
        <f t="shared" si="86"/>
        <v>Dec</v>
      </c>
      <c r="V517" t="str">
        <f t="shared" si="87"/>
        <v>2011</v>
      </c>
      <c r="W517" t="str">
        <f t="shared" si="88"/>
        <v>Dec</v>
      </c>
      <c r="X517" t="str">
        <f t="shared" si="89"/>
        <v>2011</v>
      </c>
    </row>
    <row r="518" spans="1:24" ht="18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 s="7">
        <f t="shared" si="80"/>
        <v>42.523125996810208</v>
      </c>
      <c r="H518" s="7">
        <f t="shared" si="81"/>
        <v>63.030732860520096</v>
      </c>
      <c r="I518">
        <v>846</v>
      </c>
      <c r="J518" t="s">
        <v>21</v>
      </c>
      <c r="K518" t="s">
        <v>22</v>
      </c>
      <c r="L518" s="8">
        <f t="shared" si="82"/>
        <v>40396.208333333336</v>
      </c>
      <c r="M518">
        <v>1281070800</v>
      </c>
      <c r="N518" s="8">
        <f t="shared" si="8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s="10" t="str">
        <f t="shared" si="84"/>
        <v>publishing</v>
      </c>
      <c r="T518" t="str">
        <f t="shared" si="85"/>
        <v>nonfiction</v>
      </c>
      <c r="U518" t="str">
        <f t="shared" si="86"/>
        <v>Aug</v>
      </c>
      <c r="V518" t="str">
        <f t="shared" si="87"/>
        <v>2010</v>
      </c>
      <c r="W518" t="str">
        <f t="shared" si="88"/>
        <v>Sep</v>
      </c>
      <c r="X518" t="str">
        <f t="shared" si="89"/>
        <v>2010</v>
      </c>
    </row>
    <row r="519" spans="1:24" ht="18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 s="7">
        <f t="shared" si="80"/>
        <v>112.00000000000001</v>
      </c>
      <c r="H519" s="7">
        <f t="shared" si="81"/>
        <v>84.717948717948715</v>
      </c>
      <c r="I519">
        <v>78</v>
      </c>
      <c r="J519" t="s">
        <v>21</v>
      </c>
      <c r="K519" t="s">
        <v>22</v>
      </c>
      <c r="L519" s="8">
        <f t="shared" si="82"/>
        <v>42860.208333333328</v>
      </c>
      <c r="M519">
        <v>1493960400</v>
      </c>
      <c r="N519" s="8">
        <f t="shared" si="8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s="10" t="str">
        <f t="shared" si="84"/>
        <v>food</v>
      </c>
      <c r="T519" t="str">
        <f t="shared" si="85"/>
        <v>food trucks</v>
      </c>
      <c r="U519" t="str">
        <f t="shared" si="86"/>
        <v>May</v>
      </c>
      <c r="V519" t="str">
        <f t="shared" si="87"/>
        <v>2017</v>
      </c>
      <c r="W519" t="str">
        <f t="shared" si="88"/>
        <v>May</v>
      </c>
      <c r="X519" t="str">
        <f t="shared" si="89"/>
        <v>2017</v>
      </c>
    </row>
    <row r="520" spans="1:24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 s="7">
        <f t="shared" si="80"/>
        <v>7.0681818181818183</v>
      </c>
      <c r="H520" s="7">
        <f t="shared" si="81"/>
        <v>62.2</v>
      </c>
      <c r="I520">
        <v>10</v>
      </c>
      <c r="J520" t="s">
        <v>21</v>
      </c>
      <c r="K520" t="s">
        <v>22</v>
      </c>
      <c r="L520" s="8">
        <f t="shared" si="82"/>
        <v>43154.25</v>
      </c>
      <c r="M520">
        <v>1519365600</v>
      </c>
      <c r="N520" s="8">
        <f t="shared" si="83"/>
        <v>43156.25</v>
      </c>
      <c r="O520">
        <v>1519538400</v>
      </c>
      <c r="P520" t="b">
        <v>0</v>
      </c>
      <c r="Q520" t="b">
        <v>1</v>
      </c>
      <c r="R520" t="s">
        <v>71</v>
      </c>
      <c r="S520" s="10" t="str">
        <f t="shared" si="84"/>
        <v>film &amp; video</v>
      </c>
      <c r="T520" t="str">
        <f t="shared" si="85"/>
        <v>animation</v>
      </c>
      <c r="U520" t="str">
        <f t="shared" si="86"/>
        <v>Feb</v>
      </c>
      <c r="V520" t="str">
        <f t="shared" si="87"/>
        <v>2018</v>
      </c>
      <c r="W520" t="str">
        <f t="shared" si="88"/>
        <v>Feb</v>
      </c>
      <c r="X520" t="str">
        <f t="shared" si="89"/>
        <v>2018</v>
      </c>
    </row>
    <row r="521" spans="1:24" ht="18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 s="7">
        <f t="shared" si="80"/>
        <v>101.74563871693867</v>
      </c>
      <c r="H521" s="7">
        <f t="shared" si="81"/>
        <v>101.97518330513255</v>
      </c>
      <c r="I521">
        <v>1773</v>
      </c>
      <c r="J521" t="s">
        <v>21</v>
      </c>
      <c r="K521" t="s">
        <v>22</v>
      </c>
      <c r="L521" s="8">
        <f t="shared" si="82"/>
        <v>42012.25</v>
      </c>
      <c r="M521">
        <v>1420696800</v>
      </c>
      <c r="N521" s="8">
        <f t="shared" si="83"/>
        <v>42026.25</v>
      </c>
      <c r="O521">
        <v>1421906400</v>
      </c>
      <c r="P521" t="b">
        <v>0</v>
      </c>
      <c r="Q521" t="b">
        <v>1</v>
      </c>
      <c r="R521" t="s">
        <v>23</v>
      </c>
      <c r="S521" s="10" t="str">
        <f t="shared" si="84"/>
        <v>music</v>
      </c>
      <c r="T521" t="str">
        <f t="shared" si="85"/>
        <v>rock</v>
      </c>
      <c r="U521" t="str">
        <f t="shared" si="86"/>
        <v>Jan</v>
      </c>
      <c r="V521" t="str">
        <f t="shared" si="87"/>
        <v>2015</v>
      </c>
      <c r="W521" t="str">
        <f t="shared" si="88"/>
        <v>Jan</v>
      </c>
      <c r="X521" t="str">
        <f t="shared" si="89"/>
        <v>2015</v>
      </c>
    </row>
    <row r="522" spans="1:24" ht="18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 s="7">
        <f t="shared" si="80"/>
        <v>425.75</v>
      </c>
      <c r="H522" s="7">
        <f t="shared" si="81"/>
        <v>106.4375</v>
      </c>
      <c r="I522">
        <v>32</v>
      </c>
      <c r="J522" t="s">
        <v>21</v>
      </c>
      <c r="K522" t="s">
        <v>22</v>
      </c>
      <c r="L522" s="8">
        <f t="shared" si="82"/>
        <v>43574.208333333328</v>
      </c>
      <c r="M522">
        <v>1555650000</v>
      </c>
      <c r="N522" s="8">
        <f t="shared" si="8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s="10" t="str">
        <f t="shared" si="84"/>
        <v>theater</v>
      </c>
      <c r="T522" t="str">
        <f t="shared" si="85"/>
        <v>plays</v>
      </c>
      <c r="U522" t="str">
        <f t="shared" si="86"/>
        <v>Apr</v>
      </c>
      <c r="V522" t="str">
        <f t="shared" si="87"/>
        <v>2019</v>
      </c>
      <c r="W522" t="str">
        <f t="shared" si="88"/>
        <v>Apr</v>
      </c>
      <c r="X522" t="str">
        <f t="shared" si="89"/>
        <v>2019</v>
      </c>
    </row>
    <row r="523" spans="1:24" ht="18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 s="7">
        <f t="shared" si="80"/>
        <v>145.53947368421052</v>
      </c>
      <c r="H523" s="7">
        <f t="shared" si="81"/>
        <v>29.975609756097562</v>
      </c>
      <c r="I523">
        <v>369</v>
      </c>
      <c r="J523" t="s">
        <v>21</v>
      </c>
      <c r="K523" t="s">
        <v>22</v>
      </c>
      <c r="L523" s="8">
        <f t="shared" si="82"/>
        <v>42605.208333333328</v>
      </c>
      <c r="M523">
        <v>1471928400</v>
      </c>
      <c r="N523" s="8">
        <f t="shared" si="8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s="10" t="str">
        <f t="shared" si="84"/>
        <v>film &amp; video</v>
      </c>
      <c r="T523" t="str">
        <f t="shared" si="85"/>
        <v>drama</v>
      </c>
      <c r="U523" t="str">
        <f t="shared" si="86"/>
        <v>Aug</v>
      </c>
      <c r="V523" t="str">
        <f t="shared" si="87"/>
        <v>2016</v>
      </c>
      <c r="W523" t="str">
        <f t="shared" si="88"/>
        <v>Aug</v>
      </c>
      <c r="X523" t="str">
        <f t="shared" si="89"/>
        <v>2016</v>
      </c>
    </row>
    <row r="524" spans="1:24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 s="7">
        <f t="shared" si="80"/>
        <v>32.453465346534657</v>
      </c>
      <c r="H524" s="7">
        <f t="shared" si="81"/>
        <v>85.806282722513089</v>
      </c>
      <c r="I524">
        <v>191</v>
      </c>
      <c r="J524" t="s">
        <v>21</v>
      </c>
      <c r="K524" t="s">
        <v>22</v>
      </c>
      <c r="L524" s="8">
        <f t="shared" si="82"/>
        <v>41093.208333333336</v>
      </c>
      <c r="M524">
        <v>1341291600</v>
      </c>
      <c r="N524" s="8">
        <f t="shared" si="8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s="10" t="str">
        <f t="shared" si="84"/>
        <v>film &amp; video</v>
      </c>
      <c r="T524" t="str">
        <f t="shared" si="85"/>
        <v>shorts</v>
      </c>
      <c r="U524" t="str">
        <f t="shared" si="86"/>
        <v>Jul</v>
      </c>
      <c r="V524" t="str">
        <f t="shared" si="87"/>
        <v>2012</v>
      </c>
      <c r="W524" t="str">
        <f t="shared" si="88"/>
        <v>Jul</v>
      </c>
      <c r="X524" t="str">
        <f t="shared" si="89"/>
        <v>2012</v>
      </c>
    </row>
    <row r="525" spans="1:24" ht="18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 s="7">
        <f t="shared" si="80"/>
        <v>700.33333333333326</v>
      </c>
      <c r="H525" s="7">
        <f t="shared" si="81"/>
        <v>70.82022471910112</v>
      </c>
      <c r="I525">
        <v>89</v>
      </c>
      <c r="J525" t="s">
        <v>21</v>
      </c>
      <c r="K525" t="s">
        <v>22</v>
      </c>
      <c r="L525" s="8">
        <f t="shared" si="82"/>
        <v>40241.25</v>
      </c>
      <c r="M525">
        <v>1267682400</v>
      </c>
      <c r="N525" s="8">
        <f t="shared" si="83"/>
        <v>40246.25</v>
      </c>
      <c r="O525">
        <v>1268114400</v>
      </c>
      <c r="P525" t="b">
        <v>0</v>
      </c>
      <c r="Q525" t="b">
        <v>0</v>
      </c>
      <c r="R525" t="s">
        <v>100</v>
      </c>
      <c r="S525" s="10" t="str">
        <f t="shared" si="84"/>
        <v>film &amp; video</v>
      </c>
      <c r="T525" t="str">
        <f t="shared" si="85"/>
        <v>shorts</v>
      </c>
      <c r="U525" t="str">
        <f t="shared" si="86"/>
        <v>Mar</v>
      </c>
      <c r="V525" t="str">
        <f t="shared" si="87"/>
        <v>2010</v>
      </c>
      <c r="W525" t="str">
        <f t="shared" si="88"/>
        <v>Mar</v>
      </c>
      <c r="X525" t="str">
        <f t="shared" si="89"/>
        <v>2010</v>
      </c>
    </row>
    <row r="526" spans="1:24" ht="18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 s="7">
        <f t="shared" si="80"/>
        <v>83.904860392967933</v>
      </c>
      <c r="H526" s="7">
        <f t="shared" si="81"/>
        <v>40.998484082870135</v>
      </c>
      <c r="I526">
        <v>1979</v>
      </c>
      <c r="J526" t="s">
        <v>21</v>
      </c>
      <c r="K526" t="s">
        <v>22</v>
      </c>
      <c r="L526" s="8">
        <f t="shared" si="82"/>
        <v>40294.208333333336</v>
      </c>
      <c r="M526">
        <v>1272258000</v>
      </c>
      <c r="N526" s="8">
        <f t="shared" si="8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s="10" t="str">
        <f t="shared" si="84"/>
        <v>theater</v>
      </c>
      <c r="T526" t="str">
        <f t="shared" si="85"/>
        <v>plays</v>
      </c>
      <c r="U526" t="str">
        <f t="shared" si="86"/>
        <v>Apr</v>
      </c>
      <c r="V526" t="str">
        <f t="shared" si="87"/>
        <v>2010</v>
      </c>
      <c r="W526" t="str">
        <f t="shared" si="88"/>
        <v>May</v>
      </c>
      <c r="X526" t="str">
        <f t="shared" si="89"/>
        <v>2010</v>
      </c>
    </row>
    <row r="527" spans="1:24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 s="7">
        <f t="shared" si="80"/>
        <v>84.19047619047619</v>
      </c>
      <c r="H527" s="7">
        <f t="shared" si="81"/>
        <v>28.063492063492063</v>
      </c>
      <c r="I527">
        <v>63</v>
      </c>
      <c r="J527" t="s">
        <v>21</v>
      </c>
      <c r="K527" t="s">
        <v>22</v>
      </c>
      <c r="L527" s="8">
        <f t="shared" si="82"/>
        <v>40505.25</v>
      </c>
      <c r="M527">
        <v>1290492000</v>
      </c>
      <c r="N527" s="8">
        <f t="shared" si="83"/>
        <v>40509.25</v>
      </c>
      <c r="O527">
        <v>1290837600</v>
      </c>
      <c r="P527" t="b">
        <v>0</v>
      </c>
      <c r="Q527" t="b">
        <v>0</v>
      </c>
      <c r="R527" t="s">
        <v>65</v>
      </c>
      <c r="S527" s="10" t="str">
        <f t="shared" si="84"/>
        <v>technology</v>
      </c>
      <c r="T527" t="str">
        <f t="shared" si="85"/>
        <v>wearables</v>
      </c>
      <c r="U527" t="str">
        <f t="shared" si="86"/>
        <v>Nov</v>
      </c>
      <c r="V527" t="str">
        <f t="shared" si="87"/>
        <v>2010</v>
      </c>
      <c r="W527" t="str">
        <f t="shared" si="88"/>
        <v>Nov</v>
      </c>
      <c r="X527" t="str">
        <f t="shared" si="89"/>
        <v>2010</v>
      </c>
    </row>
    <row r="528" spans="1:24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 s="7">
        <f t="shared" si="80"/>
        <v>155.95180722891567</v>
      </c>
      <c r="H528" s="7">
        <f t="shared" si="81"/>
        <v>88.054421768707485</v>
      </c>
      <c r="I528">
        <v>147</v>
      </c>
      <c r="J528" t="s">
        <v>21</v>
      </c>
      <c r="K528" t="s">
        <v>22</v>
      </c>
      <c r="L528" s="8">
        <f t="shared" si="82"/>
        <v>42364.25</v>
      </c>
      <c r="M528">
        <v>1451109600</v>
      </c>
      <c r="N528" s="8">
        <f t="shared" si="83"/>
        <v>42401.25</v>
      </c>
      <c r="O528">
        <v>1454306400</v>
      </c>
      <c r="P528" t="b">
        <v>0</v>
      </c>
      <c r="Q528" t="b">
        <v>1</v>
      </c>
      <c r="R528" t="s">
        <v>33</v>
      </c>
      <c r="S528" s="10" t="str">
        <f t="shared" si="84"/>
        <v>theater</v>
      </c>
      <c r="T528" t="str">
        <f t="shared" si="85"/>
        <v>plays</v>
      </c>
      <c r="U528" t="str">
        <f t="shared" si="86"/>
        <v>Dec</v>
      </c>
      <c r="V528" t="str">
        <f t="shared" si="87"/>
        <v>2015</v>
      </c>
      <c r="W528" t="str">
        <f t="shared" si="88"/>
        <v>Feb</v>
      </c>
      <c r="X528" t="str">
        <f t="shared" si="89"/>
        <v>2016</v>
      </c>
    </row>
    <row r="529" spans="1:24" ht="18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 s="7">
        <f t="shared" si="80"/>
        <v>99.619450317124731</v>
      </c>
      <c r="H529" s="7">
        <f t="shared" si="81"/>
        <v>31</v>
      </c>
      <c r="I529">
        <v>6080</v>
      </c>
      <c r="J529" t="s">
        <v>15</v>
      </c>
      <c r="K529" t="s">
        <v>16</v>
      </c>
      <c r="L529" s="8">
        <f t="shared" si="82"/>
        <v>42405.25</v>
      </c>
      <c r="M529">
        <v>1454652000</v>
      </c>
      <c r="N529" s="8">
        <f t="shared" si="83"/>
        <v>42441.25</v>
      </c>
      <c r="O529">
        <v>1457762400</v>
      </c>
      <c r="P529" t="b">
        <v>0</v>
      </c>
      <c r="Q529" t="b">
        <v>0</v>
      </c>
      <c r="R529" t="s">
        <v>71</v>
      </c>
      <c r="S529" s="10" t="str">
        <f t="shared" si="84"/>
        <v>film &amp; video</v>
      </c>
      <c r="T529" t="str">
        <f t="shared" si="85"/>
        <v>animation</v>
      </c>
      <c r="U529" t="str">
        <f t="shared" si="86"/>
        <v>Feb</v>
      </c>
      <c r="V529" t="str">
        <f t="shared" si="87"/>
        <v>2016</v>
      </c>
      <c r="W529" t="str">
        <f t="shared" si="88"/>
        <v>Mar</v>
      </c>
      <c r="X529" t="str">
        <f t="shared" si="89"/>
        <v>2016</v>
      </c>
    </row>
    <row r="530" spans="1:24" ht="18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 s="7">
        <f t="shared" si="80"/>
        <v>80.300000000000011</v>
      </c>
      <c r="H530" s="7">
        <f t="shared" si="81"/>
        <v>90.337500000000006</v>
      </c>
      <c r="I530">
        <v>80</v>
      </c>
      <c r="J530" t="s">
        <v>40</v>
      </c>
      <c r="K530" t="s">
        <v>41</v>
      </c>
      <c r="L530" s="8">
        <f t="shared" si="82"/>
        <v>41601.25</v>
      </c>
      <c r="M530">
        <v>1385186400</v>
      </c>
      <c r="N530" s="8">
        <f t="shared" si="83"/>
        <v>41646.25</v>
      </c>
      <c r="O530">
        <v>1389074400</v>
      </c>
      <c r="P530" t="b">
        <v>0</v>
      </c>
      <c r="Q530" t="b">
        <v>0</v>
      </c>
      <c r="R530" t="s">
        <v>60</v>
      </c>
      <c r="S530" s="10" t="str">
        <f t="shared" si="84"/>
        <v>music</v>
      </c>
      <c r="T530" t="str">
        <f t="shared" si="85"/>
        <v>indie rock</v>
      </c>
      <c r="U530" t="str">
        <f t="shared" si="86"/>
        <v>Nov</v>
      </c>
      <c r="V530" t="str">
        <f t="shared" si="87"/>
        <v>2013</v>
      </c>
      <c r="W530" t="str">
        <f t="shared" si="88"/>
        <v>Jan</v>
      </c>
      <c r="X530" t="str">
        <f t="shared" si="89"/>
        <v>2014</v>
      </c>
    </row>
    <row r="531" spans="1:24" ht="18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 s="7">
        <f t="shared" si="80"/>
        <v>11.254901960784313</v>
      </c>
      <c r="H531" s="7">
        <f t="shared" si="81"/>
        <v>63.777777777777779</v>
      </c>
      <c r="I531">
        <v>9</v>
      </c>
      <c r="J531" t="s">
        <v>21</v>
      </c>
      <c r="K531" t="s">
        <v>22</v>
      </c>
      <c r="L531" s="8">
        <f t="shared" si="82"/>
        <v>41769.208333333336</v>
      </c>
      <c r="M531">
        <v>1399698000</v>
      </c>
      <c r="N531" s="8">
        <f t="shared" si="8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s="10" t="str">
        <f t="shared" si="84"/>
        <v>games</v>
      </c>
      <c r="T531" t="str">
        <f t="shared" si="85"/>
        <v>video games</v>
      </c>
      <c r="U531" t="str">
        <f t="shared" si="86"/>
        <v>May</v>
      </c>
      <c r="V531" t="str">
        <f t="shared" si="87"/>
        <v>2014</v>
      </c>
      <c r="W531" t="str">
        <f t="shared" si="88"/>
        <v>Jun</v>
      </c>
      <c r="X531" t="str">
        <f t="shared" si="89"/>
        <v>2014</v>
      </c>
    </row>
    <row r="532" spans="1:24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 s="7">
        <f t="shared" si="80"/>
        <v>91.740952380952379</v>
      </c>
      <c r="H532" s="7">
        <f t="shared" si="81"/>
        <v>53.995515695067262</v>
      </c>
      <c r="I532">
        <v>1784</v>
      </c>
      <c r="J532" t="s">
        <v>21</v>
      </c>
      <c r="K532" t="s">
        <v>22</v>
      </c>
      <c r="L532" s="8">
        <f t="shared" si="82"/>
        <v>40421.208333333336</v>
      </c>
      <c r="M532">
        <v>1283230800</v>
      </c>
      <c r="N532" s="8">
        <f t="shared" si="8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s="10" t="str">
        <f t="shared" si="84"/>
        <v>publishing</v>
      </c>
      <c r="T532" t="str">
        <f t="shared" si="85"/>
        <v>fiction</v>
      </c>
      <c r="U532" t="str">
        <f t="shared" si="86"/>
        <v>Aug</v>
      </c>
      <c r="V532" t="str">
        <f t="shared" si="87"/>
        <v>2010</v>
      </c>
      <c r="W532" t="str">
        <f t="shared" si="88"/>
        <v>Sep</v>
      </c>
      <c r="X532" t="str">
        <f t="shared" si="89"/>
        <v>2010</v>
      </c>
    </row>
    <row r="533" spans="1:24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 s="7">
        <f t="shared" si="80"/>
        <v>95.521156936261391</v>
      </c>
      <c r="H533" s="7">
        <f t="shared" si="81"/>
        <v>48.993956043956047</v>
      </c>
      <c r="I533">
        <v>3640</v>
      </c>
      <c r="J533" t="s">
        <v>98</v>
      </c>
      <c r="K533" t="s">
        <v>99</v>
      </c>
      <c r="L533" s="8">
        <f t="shared" si="82"/>
        <v>41589.25</v>
      </c>
      <c r="M533">
        <v>1384149600</v>
      </c>
      <c r="N533" s="8">
        <f t="shared" si="83"/>
        <v>41645.25</v>
      </c>
      <c r="O533">
        <v>1388988000</v>
      </c>
      <c r="P533" t="b">
        <v>0</v>
      </c>
      <c r="Q533" t="b">
        <v>0</v>
      </c>
      <c r="R533" t="s">
        <v>89</v>
      </c>
      <c r="S533" s="10" t="str">
        <f t="shared" si="84"/>
        <v>games</v>
      </c>
      <c r="T533" t="str">
        <f t="shared" si="85"/>
        <v>video games</v>
      </c>
      <c r="U533" t="str">
        <f t="shared" si="86"/>
        <v>Nov</v>
      </c>
      <c r="V533" t="str">
        <f t="shared" si="87"/>
        <v>2013</v>
      </c>
      <c r="W533" t="str">
        <f t="shared" si="88"/>
        <v>Jan</v>
      </c>
      <c r="X533" t="str">
        <f t="shared" si="89"/>
        <v>2014</v>
      </c>
    </row>
    <row r="534" spans="1:24" ht="18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 s="7">
        <f t="shared" si="80"/>
        <v>502.87499999999994</v>
      </c>
      <c r="H534" s="7">
        <f t="shared" si="81"/>
        <v>63.857142857142854</v>
      </c>
      <c r="I534">
        <v>126</v>
      </c>
      <c r="J534" t="s">
        <v>15</v>
      </c>
      <c r="K534" t="s">
        <v>16</v>
      </c>
      <c r="L534" s="8">
        <f t="shared" si="82"/>
        <v>43125.25</v>
      </c>
      <c r="M534">
        <v>1516860000</v>
      </c>
      <c r="N534" s="8">
        <f t="shared" si="83"/>
        <v>43126.25</v>
      </c>
      <c r="O534">
        <v>1516946400</v>
      </c>
      <c r="P534" t="b">
        <v>0</v>
      </c>
      <c r="Q534" t="b">
        <v>0</v>
      </c>
      <c r="R534" t="s">
        <v>33</v>
      </c>
      <c r="S534" s="10" t="str">
        <f t="shared" si="84"/>
        <v>theater</v>
      </c>
      <c r="T534" t="str">
        <f t="shared" si="85"/>
        <v>plays</v>
      </c>
      <c r="U534" t="str">
        <f t="shared" si="86"/>
        <v>Jan</v>
      </c>
      <c r="V534" t="str">
        <f t="shared" si="87"/>
        <v>2018</v>
      </c>
      <c r="W534" t="str">
        <f t="shared" si="88"/>
        <v>Jan</v>
      </c>
      <c r="X534" t="str">
        <f t="shared" si="89"/>
        <v>2018</v>
      </c>
    </row>
    <row r="535" spans="1:24" ht="18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 s="7">
        <f t="shared" si="80"/>
        <v>159.24394463667818</v>
      </c>
      <c r="H535" s="7">
        <f t="shared" si="81"/>
        <v>82.996393146979258</v>
      </c>
      <c r="I535">
        <v>2218</v>
      </c>
      <c r="J535" t="s">
        <v>40</v>
      </c>
      <c r="K535" t="s">
        <v>41</v>
      </c>
      <c r="L535" s="8">
        <f t="shared" si="82"/>
        <v>41479.208333333336</v>
      </c>
      <c r="M535">
        <v>1374642000</v>
      </c>
      <c r="N535" s="8">
        <f t="shared" si="8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s="10" t="str">
        <f t="shared" si="84"/>
        <v>music</v>
      </c>
      <c r="T535" t="str">
        <f t="shared" si="85"/>
        <v>indie rock</v>
      </c>
      <c r="U535" t="str">
        <f t="shared" si="86"/>
        <v>Jul</v>
      </c>
      <c r="V535" t="str">
        <f t="shared" si="87"/>
        <v>2013</v>
      </c>
      <c r="W535" t="str">
        <f t="shared" si="88"/>
        <v>Aug</v>
      </c>
      <c r="X535" t="str">
        <f t="shared" si="89"/>
        <v>2013</v>
      </c>
    </row>
    <row r="536" spans="1:24" ht="18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 s="7">
        <f t="shared" si="80"/>
        <v>15.022446689113355</v>
      </c>
      <c r="H536" s="7">
        <f t="shared" si="81"/>
        <v>55.08230452674897</v>
      </c>
      <c r="I536">
        <v>243</v>
      </c>
      <c r="J536" t="s">
        <v>21</v>
      </c>
      <c r="K536" t="s">
        <v>22</v>
      </c>
      <c r="L536" s="8">
        <f t="shared" si="82"/>
        <v>43329.208333333328</v>
      </c>
      <c r="M536">
        <v>1534482000</v>
      </c>
      <c r="N536" s="8">
        <f t="shared" si="8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s="10" t="str">
        <f t="shared" si="84"/>
        <v>film &amp; video</v>
      </c>
      <c r="T536" t="str">
        <f t="shared" si="85"/>
        <v>drama</v>
      </c>
      <c r="U536" t="str">
        <f t="shared" si="86"/>
        <v>Aug</v>
      </c>
      <c r="V536" t="str">
        <f t="shared" si="87"/>
        <v>2018</v>
      </c>
      <c r="W536" t="str">
        <f t="shared" si="88"/>
        <v>Aug</v>
      </c>
      <c r="X536" t="str">
        <f t="shared" si="89"/>
        <v>2018</v>
      </c>
    </row>
    <row r="537" spans="1:24" ht="18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 s="7">
        <f t="shared" si="80"/>
        <v>482.03846153846149</v>
      </c>
      <c r="H537" s="7">
        <f t="shared" si="81"/>
        <v>62.044554455445542</v>
      </c>
      <c r="I537">
        <v>202</v>
      </c>
      <c r="J537" t="s">
        <v>107</v>
      </c>
      <c r="K537" t="s">
        <v>108</v>
      </c>
      <c r="L537" s="8">
        <f t="shared" si="82"/>
        <v>43259.208333333328</v>
      </c>
      <c r="M537">
        <v>1528434000</v>
      </c>
      <c r="N537" s="8">
        <f t="shared" si="8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s="10" t="str">
        <f t="shared" si="84"/>
        <v>theater</v>
      </c>
      <c r="T537" t="str">
        <f t="shared" si="85"/>
        <v>plays</v>
      </c>
      <c r="U537" t="str">
        <f t="shared" si="86"/>
        <v>Jun</v>
      </c>
      <c r="V537" t="str">
        <f t="shared" si="87"/>
        <v>2018</v>
      </c>
      <c r="W537" t="str">
        <f t="shared" si="88"/>
        <v>Jun</v>
      </c>
      <c r="X537" t="str">
        <f t="shared" si="89"/>
        <v>2018</v>
      </c>
    </row>
    <row r="538" spans="1:24" ht="18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 s="7">
        <f t="shared" si="80"/>
        <v>149.96938775510205</v>
      </c>
      <c r="H538" s="7">
        <f t="shared" si="81"/>
        <v>104.97857142857143</v>
      </c>
      <c r="I538">
        <v>140</v>
      </c>
      <c r="J538" t="s">
        <v>107</v>
      </c>
      <c r="K538" t="s">
        <v>108</v>
      </c>
      <c r="L538" s="8">
        <f t="shared" si="82"/>
        <v>40414.208333333336</v>
      </c>
      <c r="M538">
        <v>1282626000</v>
      </c>
      <c r="N538" s="8">
        <f t="shared" si="8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s="10" t="str">
        <f t="shared" si="84"/>
        <v>publishing</v>
      </c>
      <c r="T538" t="str">
        <f t="shared" si="85"/>
        <v>fiction</v>
      </c>
      <c r="U538" t="str">
        <f t="shared" si="86"/>
        <v>Aug</v>
      </c>
      <c r="V538" t="str">
        <f t="shared" si="87"/>
        <v>2010</v>
      </c>
      <c r="W538" t="str">
        <f t="shared" si="88"/>
        <v>Sep</v>
      </c>
      <c r="X538" t="str">
        <f t="shared" si="89"/>
        <v>2010</v>
      </c>
    </row>
    <row r="539" spans="1:24" ht="18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 s="7">
        <f t="shared" si="80"/>
        <v>117.22156398104266</v>
      </c>
      <c r="H539" s="7">
        <f t="shared" si="81"/>
        <v>94.044676806083643</v>
      </c>
      <c r="I539">
        <v>1052</v>
      </c>
      <c r="J539" t="s">
        <v>36</v>
      </c>
      <c r="K539" t="s">
        <v>37</v>
      </c>
      <c r="L539" s="8">
        <f t="shared" si="82"/>
        <v>43342.208333333328</v>
      </c>
      <c r="M539">
        <v>1535605200</v>
      </c>
      <c r="N539" s="8">
        <f t="shared" si="8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s="10" t="str">
        <f t="shared" si="84"/>
        <v>film &amp; video</v>
      </c>
      <c r="T539" t="str">
        <f t="shared" si="85"/>
        <v>documentary</v>
      </c>
      <c r="U539" t="str">
        <f t="shared" si="86"/>
        <v>Aug</v>
      </c>
      <c r="V539" t="str">
        <f t="shared" si="87"/>
        <v>2018</v>
      </c>
      <c r="W539" t="str">
        <f t="shared" si="88"/>
        <v>Sep</v>
      </c>
      <c r="X539" t="str">
        <f t="shared" si="89"/>
        <v>2018</v>
      </c>
    </row>
    <row r="540" spans="1:24" ht="18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 s="7">
        <f t="shared" si="80"/>
        <v>37.695968274950431</v>
      </c>
      <c r="H540" s="7">
        <f t="shared" si="81"/>
        <v>44.007716049382715</v>
      </c>
      <c r="I540">
        <v>1296</v>
      </c>
      <c r="J540" t="s">
        <v>21</v>
      </c>
      <c r="K540" t="s">
        <v>22</v>
      </c>
      <c r="L540" s="8">
        <f t="shared" si="82"/>
        <v>41539.208333333336</v>
      </c>
      <c r="M540">
        <v>1379826000</v>
      </c>
      <c r="N540" s="8">
        <f t="shared" si="8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s="10" t="str">
        <f t="shared" si="84"/>
        <v>games</v>
      </c>
      <c r="T540" t="str">
        <f t="shared" si="85"/>
        <v>mobile games</v>
      </c>
      <c r="U540" t="str">
        <f t="shared" si="86"/>
        <v>Sep</v>
      </c>
      <c r="V540" t="str">
        <f t="shared" si="87"/>
        <v>2013</v>
      </c>
      <c r="W540" t="str">
        <f t="shared" si="88"/>
        <v>Oct</v>
      </c>
      <c r="X540" t="str">
        <f t="shared" si="89"/>
        <v>2013</v>
      </c>
    </row>
    <row r="541" spans="1:24" ht="18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 s="7">
        <f t="shared" si="80"/>
        <v>72.653061224489804</v>
      </c>
      <c r="H541" s="7">
        <f t="shared" si="81"/>
        <v>92.467532467532465</v>
      </c>
      <c r="I541">
        <v>77</v>
      </c>
      <c r="J541" t="s">
        <v>21</v>
      </c>
      <c r="K541" t="s">
        <v>22</v>
      </c>
      <c r="L541" s="8">
        <f t="shared" si="82"/>
        <v>43647.208333333328</v>
      </c>
      <c r="M541">
        <v>1561957200</v>
      </c>
      <c r="N541" s="8">
        <f t="shared" si="8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s="10" t="str">
        <f t="shared" si="84"/>
        <v>food</v>
      </c>
      <c r="T541" t="str">
        <f t="shared" si="85"/>
        <v>food trucks</v>
      </c>
      <c r="U541" t="str">
        <f t="shared" si="86"/>
        <v>Jul</v>
      </c>
      <c r="V541" t="str">
        <f t="shared" si="87"/>
        <v>2019</v>
      </c>
      <c r="W541" t="str">
        <f t="shared" si="88"/>
        <v>Jul</v>
      </c>
      <c r="X541" t="str">
        <f t="shared" si="89"/>
        <v>2019</v>
      </c>
    </row>
    <row r="542" spans="1:24" ht="18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 s="7">
        <f t="shared" si="80"/>
        <v>265.98113207547169</v>
      </c>
      <c r="H542" s="7">
        <f t="shared" si="81"/>
        <v>57.072874493927124</v>
      </c>
      <c r="I542">
        <v>247</v>
      </c>
      <c r="J542" t="s">
        <v>21</v>
      </c>
      <c r="K542" t="s">
        <v>22</v>
      </c>
      <c r="L542" s="8">
        <f t="shared" si="82"/>
        <v>43225.208333333328</v>
      </c>
      <c r="M542">
        <v>1525496400</v>
      </c>
      <c r="N542" s="8">
        <f t="shared" si="8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s="10" t="str">
        <f t="shared" si="84"/>
        <v>photography</v>
      </c>
      <c r="T542" t="str">
        <f t="shared" si="85"/>
        <v>photography books</v>
      </c>
      <c r="U542" t="str">
        <f t="shared" si="86"/>
        <v>May</v>
      </c>
      <c r="V542" t="str">
        <f t="shared" si="87"/>
        <v>2018</v>
      </c>
      <c r="W542" t="str">
        <f t="shared" si="88"/>
        <v>May</v>
      </c>
      <c r="X542" t="str">
        <f t="shared" si="89"/>
        <v>2018</v>
      </c>
    </row>
    <row r="543" spans="1:24" ht="18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 s="7">
        <f t="shared" si="80"/>
        <v>24.205617977528089</v>
      </c>
      <c r="H543" s="7">
        <f t="shared" si="81"/>
        <v>109.07848101265823</v>
      </c>
      <c r="I543">
        <v>395</v>
      </c>
      <c r="J543" t="s">
        <v>107</v>
      </c>
      <c r="K543" t="s">
        <v>108</v>
      </c>
      <c r="L543" s="8">
        <f t="shared" si="82"/>
        <v>42165.208333333328</v>
      </c>
      <c r="M543">
        <v>1433912400</v>
      </c>
      <c r="N543" s="8">
        <f t="shared" si="8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s="10" t="str">
        <f t="shared" si="84"/>
        <v>games</v>
      </c>
      <c r="T543" t="str">
        <f t="shared" si="85"/>
        <v>mobile games</v>
      </c>
      <c r="U543" t="str">
        <f t="shared" si="86"/>
        <v>Jun</v>
      </c>
      <c r="V543" t="str">
        <f t="shared" si="87"/>
        <v>2015</v>
      </c>
      <c r="W543" t="str">
        <f t="shared" si="88"/>
        <v>Jul</v>
      </c>
      <c r="X543" t="str">
        <f t="shared" si="89"/>
        <v>2015</v>
      </c>
    </row>
    <row r="544" spans="1:24" ht="18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 s="7">
        <f t="shared" si="80"/>
        <v>2.5064935064935066</v>
      </c>
      <c r="H544" s="7">
        <f t="shared" si="81"/>
        <v>39.387755102040813</v>
      </c>
      <c r="I544">
        <v>49</v>
      </c>
      <c r="J544" t="s">
        <v>40</v>
      </c>
      <c r="K544" t="s">
        <v>41</v>
      </c>
      <c r="L544" s="8">
        <f t="shared" si="82"/>
        <v>42391.25</v>
      </c>
      <c r="M544">
        <v>1453442400</v>
      </c>
      <c r="N544" s="8">
        <f t="shared" si="83"/>
        <v>42421.25</v>
      </c>
      <c r="O544">
        <v>1456034400</v>
      </c>
      <c r="P544" t="b">
        <v>0</v>
      </c>
      <c r="Q544" t="b">
        <v>0</v>
      </c>
      <c r="R544" t="s">
        <v>60</v>
      </c>
      <c r="S544" s="10" t="str">
        <f t="shared" si="84"/>
        <v>music</v>
      </c>
      <c r="T544" t="str">
        <f t="shared" si="85"/>
        <v>indie rock</v>
      </c>
      <c r="U544" t="str">
        <f t="shared" si="86"/>
        <v>Jan</v>
      </c>
      <c r="V544" t="str">
        <f t="shared" si="87"/>
        <v>2016</v>
      </c>
      <c r="W544" t="str">
        <f t="shared" si="88"/>
        <v>Feb</v>
      </c>
      <c r="X544" t="str">
        <f t="shared" si="89"/>
        <v>2016</v>
      </c>
    </row>
    <row r="545" spans="1:24" ht="18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 s="7">
        <f t="shared" si="80"/>
        <v>16.329799764428738</v>
      </c>
      <c r="H545" s="7">
        <f t="shared" si="81"/>
        <v>77.022222222222226</v>
      </c>
      <c r="I545">
        <v>180</v>
      </c>
      <c r="J545" t="s">
        <v>21</v>
      </c>
      <c r="K545" t="s">
        <v>22</v>
      </c>
      <c r="L545" s="8">
        <f t="shared" si="82"/>
        <v>41528.208333333336</v>
      </c>
      <c r="M545">
        <v>1378875600</v>
      </c>
      <c r="N545" s="8">
        <f t="shared" si="8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s="10" t="str">
        <f t="shared" si="84"/>
        <v>games</v>
      </c>
      <c r="T545" t="str">
        <f t="shared" si="85"/>
        <v>video games</v>
      </c>
      <c r="U545" t="str">
        <f t="shared" si="86"/>
        <v>Sep</v>
      </c>
      <c r="V545" t="str">
        <f t="shared" si="87"/>
        <v>2013</v>
      </c>
      <c r="W545" t="str">
        <f t="shared" si="88"/>
        <v>Sep</v>
      </c>
      <c r="X545" t="str">
        <f t="shared" si="89"/>
        <v>2013</v>
      </c>
    </row>
    <row r="546" spans="1:24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 s="7">
        <f t="shared" si="80"/>
        <v>276.5</v>
      </c>
      <c r="H546" s="7">
        <f t="shared" si="81"/>
        <v>92.166666666666671</v>
      </c>
      <c r="I546">
        <v>84</v>
      </c>
      <c r="J546" t="s">
        <v>21</v>
      </c>
      <c r="K546" t="s">
        <v>22</v>
      </c>
      <c r="L546" s="8">
        <f t="shared" si="82"/>
        <v>42377.25</v>
      </c>
      <c r="M546">
        <v>1452232800</v>
      </c>
      <c r="N546" s="8">
        <f t="shared" si="83"/>
        <v>42390.25</v>
      </c>
      <c r="O546">
        <v>1453356000</v>
      </c>
      <c r="P546" t="b">
        <v>0</v>
      </c>
      <c r="Q546" t="b">
        <v>0</v>
      </c>
      <c r="R546" t="s">
        <v>23</v>
      </c>
      <c r="S546" s="10" t="str">
        <f t="shared" si="84"/>
        <v>music</v>
      </c>
      <c r="T546" t="str">
        <f t="shared" si="85"/>
        <v>rock</v>
      </c>
      <c r="U546" t="str">
        <f t="shared" si="86"/>
        <v>Jan</v>
      </c>
      <c r="V546" t="str">
        <f t="shared" si="87"/>
        <v>2016</v>
      </c>
      <c r="W546" t="str">
        <f t="shared" si="88"/>
        <v>Jan</v>
      </c>
      <c r="X546" t="str">
        <f t="shared" si="89"/>
        <v>2016</v>
      </c>
    </row>
    <row r="547" spans="1:24" ht="18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 s="7">
        <f t="shared" si="80"/>
        <v>88.803571428571431</v>
      </c>
      <c r="H547" s="7">
        <f t="shared" si="81"/>
        <v>61.007063197026021</v>
      </c>
      <c r="I547">
        <v>2690</v>
      </c>
      <c r="J547" t="s">
        <v>21</v>
      </c>
      <c r="K547" t="s">
        <v>22</v>
      </c>
      <c r="L547" s="8">
        <f t="shared" si="82"/>
        <v>43824.25</v>
      </c>
      <c r="M547">
        <v>1577253600</v>
      </c>
      <c r="N547" s="8">
        <f t="shared" si="83"/>
        <v>43844.25</v>
      </c>
      <c r="O547">
        <v>1578981600</v>
      </c>
      <c r="P547" t="b">
        <v>0</v>
      </c>
      <c r="Q547" t="b">
        <v>0</v>
      </c>
      <c r="R547" t="s">
        <v>33</v>
      </c>
      <c r="S547" s="10" t="str">
        <f t="shared" si="84"/>
        <v>theater</v>
      </c>
      <c r="T547" t="str">
        <f t="shared" si="85"/>
        <v>plays</v>
      </c>
      <c r="U547" t="str">
        <f t="shared" si="86"/>
        <v>Dec</v>
      </c>
      <c r="V547" t="str">
        <f t="shared" si="87"/>
        <v>2019</v>
      </c>
      <c r="W547" t="str">
        <f t="shared" si="88"/>
        <v>Jan</v>
      </c>
      <c r="X547" t="str">
        <f t="shared" si="89"/>
        <v>2020</v>
      </c>
    </row>
    <row r="548" spans="1:24" ht="18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 s="7">
        <f t="shared" si="80"/>
        <v>163.57142857142856</v>
      </c>
      <c r="H548" s="7">
        <f t="shared" si="81"/>
        <v>78.068181818181813</v>
      </c>
      <c r="I548">
        <v>88</v>
      </c>
      <c r="J548" t="s">
        <v>21</v>
      </c>
      <c r="K548" t="s">
        <v>22</v>
      </c>
      <c r="L548" s="8">
        <f t="shared" si="82"/>
        <v>43360.208333333328</v>
      </c>
      <c r="M548">
        <v>1537160400</v>
      </c>
      <c r="N548" s="8">
        <f t="shared" si="8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s="10" t="str">
        <f t="shared" si="84"/>
        <v>theater</v>
      </c>
      <c r="T548" t="str">
        <f t="shared" si="85"/>
        <v>plays</v>
      </c>
      <c r="U548" t="str">
        <f t="shared" si="86"/>
        <v>Sep</v>
      </c>
      <c r="V548" t="str">
        <f t="shared" si="87"/>
        <v>2018</v>
      </c>
      <c r="W548" t="str">
        <f t="shared" si="88"/>
        <v>Sep</v>
      </c>
      <c r="X548" t="str">
        <f t="shared" si="89"/>
        <v>2018</v>
      </c>
    </row>
    <row r="549" spans="1:24" ht="18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 s="7">
        <f t="shared" si="80"/>
        <v>969</v>
      </c>
      <c r="H549" s="7">
        <f t="shared" si="81"/>
        <v>80.75</v>
      </c>
      <c r="I549">
        <v>156</v>
      </c>
      <c r="J549" t="s">
        <v>21</v>
      </c>
      <c r="K549" t="s">
        <v>22</v>
      </c>
      <c r="L549" s="8">
        <f t="shared" si="82"/>
        <v>42029.25</v>
      </c>
      <c r="M549">
        <v>1422165600</v>
      </c>
      <c r="N549" s="8">
        <f t="shared" si="83"/>
        <v>42041.25</v>
      </c>
      <c r="O549">
        <v>1423202400</v>
      </c>
      <c r="P549" t="b">
        <v>0</v>
      </c>
      <c r="Q549" t="b">
        <v>0</v>
      </c>
      <c r="R549" t="s">
        <v>53</v>
      </c>
      <c r="S549" s="10" t="str">
        <f t="shared" si="84"/>
        <v>film &amp; video</v>
      </c>
      <c r="T549" t="str">
        <f t="shared" si="85"/>
        <v>drama</v>
      </c>
      <c r="U549" t="str">
        <f t="shared" si="86"/>
        <v>Jan</v>
      </c>
      <c r="V549" t="str">
        <f t="shared" si="87"/>
        <v>2015</v>
      </c>
      <c r="W549" t="str">
        <f t="shared" si="88"/>
        <v>Feb</v>
      </c>
      <c r="X549" t="str">
        <f t="shared" si="89"/>
        <v>2015</v>
      </c>
    </row>
    <row r="550" spans="1:24" ht="18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 s="7">
        <f t="shared" si="80"/>
        <v>270.91376701966715</v>
      </c>
      <c r="H550" s="7">
        <f t="shared" si="81"/>
        <v>59.991289782244557</v>
      </c>
      <c r="I550">
        <v>2985</v>
      </c>
      <c r="J550" t="s">
        <v>21</v>
      </c>
      <c r="K550" t="s">
        <v>22</v>
      </c>
      <c r="L550" s="8">
        <f t="shared" si="82"/>
        <v>42461.208333333328</v>
      </c>
      <c r="M550">
        <v>1459486800</v>
      </c>
      <c r="N550" s="8">
        <f t="shared" si="8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s="10" t="str">
        <f t="shared" si="84"/>
        <v>theater</v>
      </c>
      <c r="T550" t="str">
        <f t="shared" si="85"/>
        <v>plays</v>
      </c>
      <c r="U550" t="str">
        <f t="shared" si="86"/>
        <v>Apr</v>
      </c>
      <c r="V550" t="str">
        <f t="shared" si="87"/>
        <v>2016</v>
      </c>
      <c r="W550" t="str">
        <f t="shared" si="88"/>
        <v>Apr</v>
      </c>
      <c r="X550" t="str">
        <f t="shared" si="89"/>
        <v>2016</v>
      </c>
    </row>
    <row r="551" spans="1:24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 s="7">
        <f t="shared" si="80"/>
        <v>284.21355932203392</v>
      </c>
      <c r="H551" s="7">
        <f t="shared" si="81"/>
        <v>110.03018372703411</v>
      </c>
      <c r="I551">
        <v>762</v>
      </c>
      <c r="J551" t="s">
        <v>21</v>
      </c>
      <c r="K551" t="s">
        <v>22</v>
      </c>
      <c r="L551" s="8">
        <f t="shared" si="82"/>
        <v>41422.208333333336</v>
      </c>
      <c r="M551">
        <v>1369717200</v>
      </c>
      <c r="N551" s="8">
        <f t="shared" si="8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s="10" t="str">
        <f t="shared" si="84"/>
        <v>technology</v>
      </c>
      <c r="T551" t="str">
        <f t="shared" si="85"/>
        <v>wearables</v>
      </c>
      <c r="U551" t="str">
        <f t="shared" si="86"/>
        <v>May</v>
      </c>
      <c r="V551" t="str">
        <f t="shared" si="87"/>
        <v>2013</v>
      </c>
      <c r="W551" t="str">
        <f t="shared" si="88"/>
        <v>Jun</v>
      </c>
      <c r="X551" t="str">
        <f t="shared" si="89"/>
        <v>2013</v>
      </c>
    </row>
    <row r="552" spans="1:24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 s="7">
        <f t="shared" si="80"/>
        <v>4</v>
      </c>
      <c r="H552" s="7">
        <f t="shared" si="81"/>
        <v>4</v>
      </c>
      <c r="I552">
        <v>1</v>
      </c>
      <c r="J552" t="s">
        <v>98</v>
      </c>
      <c r="K552" t="s">
        <v>99</v>
      </c>
      <c r="L552" s="8">
        <f t="shared" si="82"/>
        <v>40968.25</v>
      </c>
      <c r="M552">
        <v>1330495200</v>
      </c>
      <c r="N552" s="8">
        <f t="shared" si="8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s="10" t="str">
        <f t="shared" si="84"/>
        <v>music</v>
      </c>
      <c r="T552" t="str">
        <f t="shared" si="85"/>
        <v>indie rock</v>
      </c>
      <c r="U552" t="str">
        <f t="shared" si="86"/>
        <v>Feb</v>
      </c>
      <c r="V552" t="str">
        <f t="shared" si="87"/>
        <v>2012</v>
      </c>
      <c r="W552" t="str">
        <f t="shared" si="88"/>
        <v>Mar</v>
      </c>
      <c r="X552" t="str">
        <f t="shared" si="89"/>
        <v>2012</v>
      </c>
    </row>
    <row r="553" spans="1:24" ht="18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 s="7">
        <f t="shared" si="80"/>
        <v>58.6329816768462</v>
      </c>
      <c r="H553" s="7">
        <f t="shared" si="81"/>
        <v>37.99856063332134</v>
      </c>
      <c r="I553">
        <v>2779</v>
      </c>
      <c r="J553" t="s">
        <v>26</v>
      </c>
      <c r="K553" t="s">
        <v>27</v>
      </c>
      <c r="L553" s="8">
        <f t="shared" si="82"/>
        <v>41993.25</v>
      </c>
      <c r="M553">
        <v>1419055200</v>
      </c>
      <c r="N553" s="8">
        <f t="shared" si="83"/>
        <v>42033.25</v>
      </c>
      <c r="O553">
        <v>1422511200</v>
      </c>
      <c r="P553" t="b">
        <v>0</v>
      </c>
      <c r="Q553" t="b">
        <v>1</v>
      </c>
      <c r="R553" t="s">
        <v>28</v>
      </c>
      <c r="S553" s="10" t="str">
        <f t="shared" si="84"/>
        <v>technology</v>
      </c>
      <c r="T553" t="str">
        <f t="shared" si="85"/>
        <v>web</v>
      </c>
      <c r="U553" t="str">
        <f t="shared" si="86"/>
        <v>Dec</v>
      </c>
      <c r="V553" t="str">
        <f t="shared" si="87"/>
        <v>2014</v>
      </c>
      <c r="W553" t="str">
        <f t="shared" si="88"/>
        <v>Jan</v>
      </c>
      <c r="X553" t="str">
        <f t="shared" si="89"/>
        <v>2015</v>
      </c>
    </row>
    <row r="554" spans="1:24" ht="18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 s="7">
        <f t="shared" si="80"/>
        <v>98.51111111111112</v>
      </c>
      <c r="H554" s="7">
        <f t="shared" si="81"/>
        <v>96.369565217391298</v>
      </c>
      <c r="I554">
        <v>92</v>
      </c>
      <c r="J554" t="s">
        <v>21</v>
      </c>
      <c r="K554" t="s">
        <v>22</v>
      </c>
      <c r="L554" s="8">
        <f t="shared" si="82"/>
        <v>42700.25</v>
      </c>
      <c r="M554">
        <v>1480140000</v>
      </c>
      <c r="N554" s="8">
        <f t="shared" si="83"/>
        <v>42702.25</v>
      </c>
      <c r="O554">
        <v>1480312800</v>
      </c>
      <c r="P554" t="b">
        <v>0</v>
      </c>
      <c r="Q554" t="b">
        <v>0</v>
      </c>
      <c r="R554" t="s">
        <v>33</v>
      </c>
      <c r="S554" s="10" t="str">
        <f t="shared" si="84"/>
        <v>theater</v>
      </c>
      <c r="T554" t="str">
        <f t="shared" si="85"/>
        <v>plays</v>
      </c>
      <c r="U554" t="str">
        <f t="shared" si="86"/>
        <v>Nov</v>
      </c>
      <c r="V554" t="str">
        <f t="shared" si="87"/>
        <v>2016</v>
      </c>
      <c r="W554" t="str">
        <f t="shared" si="88"/>
        <v>Nov</v>
      </c>
      <c r="X554" t="str">
        <f t="shared" si="89"/>
        <v>2016</v>
      </c>
    </row>
    <row r="555" spans="1:24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 s="7">
        <f t="shared" si="80"/>
        <v>43.975381008206334</v>
      </c>
      <c r="H555" s="7">
        <f t="shared" si="81"/>
        <v>72.978599221789878</v>
      </c>
      <c r="I555">
        <v>1028</v>
      </c>
      <c r="J555" t="s">
        <v>21</v>
      </c>
      <c r="K555" t="s">
        <v>22</v>
      </c>
      <c r="L555" s="8">
        <f t="shared" si="82"/>
        <v>40545.25</v>
      </c>
      <c r="M555">
        <v>1293948000</v>
      </c>
      <c r="N555" s="8">
        <f t="shared" si="83"/>
        <v>40546.25</v>
      </c>
      <c r="O555">
        <v>1294034400</v>
      </c>
      <c r="P555" t="b">
        <v>0</v>
      </c>
      <c r="Q555" t="b">
        <v>0</v>
      </c>
      <c r="R555" t="s">
        <v>23</v>
      </c>
      <c r="S555" s="10" t="str">
        <f t="shared" si="84"/>
        <v>music</v>
      </c>
      <c r="T555" t="str">
        <f t="shared" si="85"/>
        <v>rock</v>
      </c>
      <c r="U555" t="str">
        <f t="shared" si="86"/>
        <v>Jan</v>
      </c>
      <c r="V555" t="str">
        <f t="shared" si="87"/>
        <v>2011</v>
      </c>
      <c r="W555" t="str">
        <f t="shared" si="88"/>
        <v>Jan</v>
      </c>
      <c r="X555" t="str">
        <f t="shared" si="89"/>
        <v>2011</v>
      </c>
    </row>
    <row r="556" spans="1:24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 s="7">
        <f t="shared" si="80"/>
        <v>151.66315789473683</v>
      </c>
      <c r="H556" s="7">
        <f t="shared" si="81"/>
        <v>26.007220216606498</v>
      </c>
      <c r="I556">
        <v>554</v>
      </c>
      <c r="J556" t="s">
        <v>15</v>
      </c>
      <c r="K556" t="s">
        <v>16</v>
      </c>
      <c r="L556" s="8">
        <f t="shared" si="82"/>
        <v>42723.25</v>
      </c>
      <c r="M556">
        <v>1482127200</v>
      </c>
      <c r="N556" s="8">
        <f t="shared" si="83"/>
        <v>42729.25</v>
      </c>
      <c r="O556">
        <v>1482645600</v>
      </c>
      <c r="P556" t="b">
        <v>0</v>
      </c>
      <c r="Q556" t="b">
        <v>0</v>
      </c>
      <c r="R556" t="s">
        <v>60</v>
      </c>
      <c r="S556" s="10" t="str">
        <f t="shared" si="84"/>
        <v>music</v>
      </c>
      <c r="T556" t="str">
        <f t="shared" si="85"/>
        <v>indie rock</v>
      </c>
      <c r="U556" t="str">
        <f t="shared" si="86"/>
        <v>Dec</v>
      </c>
      <c r="V556" t="str">
        <f t="shared" si="87"/>
        <v>2016</v>
      </c>
      <c r="W556" t="str">
        <f t="shared" si="88"/>
        <v>Dec</v>
      </c>
      <c r="X556" t="str">
        <f t="shared" si="89"/>
        <v>2016</v>
      </c>
    </row>
    <row r="557" spans="1:24" ht="18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 s="7">
        <f t="shared" si="80"/>
        <v>223.63492063492063</v>
      </c>
      <c r="H557" s="7">
        <f t="shared" si="81"/>
        <v>104.36296296296297</v>
      </c>
      <c r="I557">
        <v>135</v>
      </c>
      <c r="J557" t="s">
        <v>36</v>
      </c>
      <c r="K557" t="s">
        <v>37</v>
      </c>
      <c r="L557" s="8">
        <f t="shared" si="82"/>
        <v>41731.208333333336</v>
      </c>
      <c r="M557">
        <v>1396414800</v>
      </c>
      <c r="N557" s="8">
        <f t="shared" si="8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s="10" t="str">
        <f t="shared" si="84"/>
        <v>music</v>
      </c>
      <c r="T557" t="str">
        <f t="shared" si="85"/>
        <v>rock</v>
      </c>
      <c r="U557" t="str">
        <f t="shared" si="86"/>
        <v>Apr</v>
      </c>
      <c r="V557" t="str">
        <f t="shared" si="87"/>
        <v>2014</v>
      </c>
      <c r="W557" t="str">
        <f t="shared" si="88"/>
        <v>May</v>
      </c>
      <c r="X557" t="str">
        <f t="shared" si="89"/>
        <v>2014</v>
      </c>
    </row>
    <row r="558" spans="1:24" ht="18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 s="7">
        <f t="shared" si="80"/>
        <v>239.75</v>
      </c>
      <c r="H558" s="7">
        <f t="shared" si="81"/>
        <v>102.18852459016394</v>
      </c>
      <c r="I558">
        <v>122</v>
      </c>
      <c r="J558" t="s">
        <v>21</v>
      </c>
      <c r="K558" t="s">
        <v>22</v>
      </c>
      <c r="L558" s="8">
        <f t="shared" si="82"/>
        <v>40792.208333333336</v>
      </c>
      <c r="M558">
        <v>1315285200</v>
      </c>
      <c r="N558" s="8">
        <f t="shared" si="8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s="10" t="str">
        <f t="shared" si="84"/>
        <v>publishing</v>
      </c>
      <c r="T558" t="str">
        <f t="shared" si="85"/>
        <v>translations</v>
      </c>
      <c r="U558" t="str">
        <f t="shared" si="86"/>
        <v>Sep</v>
      </c>
      <c r="V558" t="str">
        <f t="shared" si="87"/>
        <v>2011</v>
      </c>
      <c r="W558" t="str">
        <f t="shared" si="88"/>
        <v>Sep</v>
      </c>
      <c r="X558" t="str">
        <f t="shared" si="89"/>
        <v>2011</v>
      </c>
    </row>
    <row r="559" spans="1:24" ht="18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 s="7">
        <f t="shared" si="80"/>
        <v>199.33333333333334</v>
      </c>
      <c r="H559" s="7">
        <f t="shared" si="81"/>
        <v>54.117647058823529</v>
      </c>
      <c r="I559">
        <v>221</v>
      </c>
      <c r="J559" t="s">
        <v>21</v>
      </c>
      <c r="K559" t="s">
        <v>22</v>
      </c>
      <c r="L559" s="8">
        <f t="shared" si="82"/>
        <v>42279.208333333328</v>
      </c>
      <c r="M559">
        <v>1443762000</v>
      </c>
      <c r="N559" s="8">
        <f t="shared" si="8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s="10" t="str">
        <f t="shared" si="84"/>
        <v>film &amp; video</v>
      </c>
      <c r="T559" t="str">
        <f t="shared" si="85"/>
        <v>science fiction</v>
      </c>
      <c r="U559" t="str">
        <f t="shared" si="86"/>
        <v>Oct</v>
      </c>
      <c r="V559" t="str">
        <f t="shared" si="87"/>
        <v>2015</v>
      </c>
      <c r="W559" t="str">
        <f t="shared" si="88"/>
        <v>Oct</v>
      </c>
      <c r="X559" t="str">
        <f t="shared" si="89"/>
        <v>2015</v>
      </c>
    </row>
    <row r="560" spans="1:24" ht="18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 s="7">
        <f t="shared" si="80"/>
        <v>137.34482758620689</v>
      </c>
      <c r="H560" s="7">
        <f t="shared" si="81"/>
        <v>63.222222222222221</v>
      </c>
      <c r="I560">
        <v>126</v>
      </c>
      <c r="J560" t="s">
        <v>21</v>
      </c>
      <c r="K560" t="s">
        <v>22</v>
      </c>
      <c r="L560" s="8">
        <f t="shared" si="82"/>
        <v>42424.25</v>
      </c>
      <c r="M560">
        <v>1456293600</v>
      </c>
      <c r="N560" s="8">
        <f t="shared" si="8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s="10" t="str">
        <f t="shared" si="84"/>
        <v>theater</v>
      </c>
      <c r="T560" t="str">
        <f t="shared" si="85"/>
        <v>plays</v>
      </c>
      <c r="U560" t="str">
        <f t="shared" si="86"/>
        <v>Feb</v>
      </c>
      <c r="V560" t="str">
        <f t="shared" si="87"/>
        <v>2016</v>
      </c>
      <c r="W560" t="str">
        <f t="shared" si="88"/>
        <v>Apr</v>
      </c>
      <c r="X560" t="str">
        <f t="shared" si="89"/>
        <v>2016</v>
      </c>
    </row>
    <row r="561" spans="1:24" ht="18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 s="7">
        <f t="shared" si="80"/>
        <v>100.9696106362773</v>
      </c>
      <c r="H561" s="7">
        <f t="shared" si="81"/>
        <v>104.03228962818004</v>
      </c>
      <c r="I561">
        <v>1022</v>
      </c>
      <c r="J561" t="s">
        <v>21</v>
      </c>
      <c r="K561" t="s">
        <v>22</v>
      </c>
      <c r="L561" s="8">
        <f t="shared" si="82"/>
        <v>42584.208333333328</v>
      </c>
      <c r="M561">
        <v>1470114000</v>
      </c>
      <c r="N561" s="8">
        <f t="shared" si="8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s="10" t="str">
        <f t="shared" si="84"/>
        <v>theater</v>
      </c>
      <c r="T561" t="str">
        <f t="shared" si="85"/>
        <v>plays</v>
      </c>
      <c r="U561" t="str">
        <f t="shared" si="86"/>
        <v>Aug</v>
      </c>
      <c r="V561" t="str">
        <f t="shared" si="87"/>
        <v>2016</v>
      </c>
      <c r="W561" t="str">
        <f t="shared" si="88"/>
        <v>Aug</v>
      </c>
      <c r="X561" t="str">
        <f t="shared" si="89"/>
        <v>2016</v>
      </c>
    </row>
    <row r="562" spans="1:24" ht="18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 s="7">
        <f t="shared" si="80"/>
        <v>794.16</v>
      </c>
      <c r="H562" s="7">
        <f t="shared" si="81"/>
        <v>49.994334277620396</v>
      </c>
      <c r="I562">
        <v>3177</v>
      </c>
      <c r="J562" t="s">
        <v>21</v>
      </c>
      <c r="K562" t="s">
        <v>22</v>
      </c>
      <c r="L562" s="8">
        <f t="shared" si="82"/>
        <v>40865.25</v>
      </c>
      <c r="M562">
        <v>1321596000</v>
      </c>
      <c r="N562" s="8">
        <f t="shared" si="83"/>
        <v>40905.25</v>
      </c>
      <c r="O562">
        <v>1325052000</v>
      </c>
      <c r="P562" t="b">
        <v>0</v>
      </c>
      <c r="Q562" t="b">
        <v>0</v>
      </c>
      <c r="R562" t="s">
        <v>71</v>
      </c>
      <c r="S562" s="10" t="str">
        <f t="shared" si="84"/>
        <v>film &amp; video</v>
      </c>
      <c r="T562" t="str">
        <f t="shared" si="85"/>
        <v>animation</v>
      </c>
      <c r="U562" t="str">
        <f t="shared" si="86"/>
        <v>Nov</v>
      </c>
      <c r="V562" t="str">
        <f t="shared" si="87"/>
        <v>2011</v>
      </c>
      <c r="W562" t="str">
        <f t="shared" si="88"/>
        <v>Dec</v>
      </c>
      <c r="X562" t="str">
        <f t="shared" si="89"/>
        <v>2011</v>
      </c>
    </row>
    <row r="563" spans="1:24" ht="18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 s="7">
        <f t="shared" si="80"/>
        <v>369.7</v>
      </c>
      <c r="H563" s="7">
        <f t="shared" si="81"/>
        <v>56.015151515151516</v>
      </c>
      <c r="I563">
        <v>198</v>
      </c>
      <c r="J563" t="s">
        <v>98</v>
      </c>
      <c r="K563" t="s">
        <v>99</v>
      </c>
      <c r="L563" s="8">
        <f t="shared" si="82"/>
        <v>40833.208333333336</v>
      </c>
      <c r="M563">
        <v>1318827600</v>
      </c>
      <c r="N563" s="8">
        <f t="shared" si="8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s="10" t="str">
        <f t="shared" si="84"/>
        <v>theater</v>
      </c>
      <c r="T563" t="str">
        <f t="shared" si="85"/>
        <v>plays</v>
      </c>
      <c r="U563" t="str">
        <f t="shared" si="86"/>
        <v>Oct</v>
      </c>
      <c r="V563" t="str">
        <f t="shared" si="87"/>
        <v>2011</v>
      </c>
      <c r="W563" t="str">
        <f t="shared" si="88"/>
        <v>Oct</v>
      </c>
      <c r="X563" t="str">
        <f t="shared" si="89"/>
        <v>2011</v>
      </c>
    </row>
    <row r="564" spans="1:24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 s="7">
        <f t="shared" si="80"/>
        <v>12.818181818181817</v>
      </c>
      <c r="H564" s="7">
        <f t="shared" si="81"/>
        <v>48.807692307692307</v>
      </c>
      <c r="I564">
        <v>26</v>
      </c>
      <c r="J564" t="s">
        <v>98</v>
      </c>
      <c r="K564" t="s">
        <v>99</v>
      </c>
      <c r="L564" s="8">
        <f t="shared" si="82"/>
        <v>43536.208333333328</v>
      </c>
      <c r="M564">
        <v>1552366800</v>
      </c>
      <c r="N564" s="8">
        <f t="shared" si="8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s="10" t="str">
        <f t="shared" si="84"/>
        <v>music</v>
      </c>
      <c r="T564" t="str">
        <f t="shared" si="85"/>
        <v>rock</v>
      </c>
      <c r="U564" t="str">
        <f t="shared" si="86"/>
        <v>Mar</v>
      </c>
      <c r="V564" t="str">
        <f t="shared" si="87"/>
        <v>2019</v>
      </c>
      <c r="W564" t="str">
        <f t="shared" si="88"/>
        <v>Mar</v>
      </c>
      <c r="X564" t="str">
        <f t="shared" si="89"/>
        <v>2019</v>
      </c>
    </row>
    <row r="565" spans="1:24" ht="18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 s="7">
        <f t="shared" si="80"/>
        <v>138.02702702702703</v>
      </c>
      <c r="H565" s="7">
        <f t="shared" si="81"/>
        <v>60.082352941176474</v>
      </c>
      <c r="I565">
        <v>85</v>
      </c>
      <c r="J565" t="s">
        <v>26</v>
      </c>
      <c r="K565" t="s">
        <v>27</v>
      </c>
      <c r="L565" s="8">
        <f t="shared" si="82"/>
        <v>43417.25</v>
      </c>
      <c r="M565">
        <v>1542088800</v>
      </c>
      <c r="N565" s="8">
        <f t="shared" si="83"/>
        <v>43437.25</v>
      </c>
      <c r="O565">
        <v>1543816800</v>
      </c>
      <c r="P565" t="b">
        <v>0</v>
      </c>
      <c r="Q565" t="b">
        <v>0</v>
      </c>
      <c r="R565" t="s">
        <v>42</v>
      </c>
      <c r="S565" s="10" t="str">
        <f t="shared" si="84"/>
        <v>film &amp; video</v>
      </c>
      <c r="T565" t="str">
        <f t="shared" si="85"/>
        <v>documentary</v>
      </c>
      <c r="U565" t="str">
        <f t="shared" si="86"/>
        <v>Nov</v>
      </c>
      <c r="V565" t="str">
        <f t="shared" si="87"/>
        <v>2018</v>
      </c>
      <c r="W565" t="str">
        <f t="shared" si="88"/>
        <v>Dec</v>
      </c>
      <c r="X565" t="str">
        <f t="shared" si="89"/>
        <v>2018</v>
      </c>
    </row>
    <row r="566" spans="1:24" ht="18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 s="7">
        <f t="shared" si="80"/>
        <v>83.813278008298752</v>
      </c>
      <c r="H566" s="7">
        <f t="shared" si="81"/>
        <v>78.990502793296088</v>
      </c>
      <c r="I566">
        <v>1790</v>
      </c>
      <c r="J566" t="s">
        <v>21</v>
      </c>
      <c r="K566" t="s">
        <v>22</v>
      </c>
      <c r="L566" s="8">
        <f t="shared" si="82"/>
        <v>42078.208333333328</v>
      </c>
      <c r="M566">
        <v>1426395600</v>
      </c>
      <c r="N566" s="8">
        <f t="shared" si="8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s="10" t="str">
        <f t="shared" si="84"/>
        <v>theater</v>
      </c>
      <c r="T566" t="str">
        <f t="shared" si="85"/>
        <v>plays</v>
      </c>
      <c r="U566" t="str">
        <f t="shared" si="86"/>
        <v>Mar</v>
      </c>
      <c r="V566" t="str">
        <f t="shared" si="87"/>
        <v>2015</v>
      </c>
      <c r="W566" t="str">
        <f t="shared" si="88"/>
        <v>Mar</v>
      </c>
      <c r="X566" t="str">
        <f t="shared" si="89"/>
        <v>2015</v>
      </c>
    </row>
    <row r="567" spans="1:24" ht="18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 s="7">
        <f t="shared" si="80"/>
        <v>204.60063224446787</v>
      </c>
      <c r="H567" s="7">
        <f t="shared" si="81"/>
        <v>53.99499443826474</v>
      </c>
      <c r="I567">
        <v>3596</v>
      </c>
      <c r="J567" t="s">
        <v>21</v>
      </c>
      <c r="K567" t="s">
        <v>22</v>
      </c>
      <c r="L567" s="8">
        <f t="shared" si="82"/>
        <v>40862.25</v>
      </c>
      <c r="M567">
        <v>1321336800</v>
      </c>
      <c r="N567" s="8">
        <f t="shared" si="83"/>
        <v>40882.25</v>
      </c>
      <c r="O567">
        <v>1323064800</v>
      </c>
      <c r="P567" t="b">
        <v>0</v>
      </c>
      <c r="Q567" t="b">
        <v>0</v>
      </c>
      <c r="R567" t="s">
        <v>33</v>
      </c>
      <c r="S567" s="10" t="str">
        <f t="shared" si="84"/>
        <v>theater</v>
      </c>
      <c r="T567" t="str">
        <f t="shared" si="85"/>
        <v>plays</v>
      </c>
      <c r="U567" t="str">
        <f t="shared" si="86"/>
        <v>Nov</v>
      </c>
      <c r="V567" t="str">
        <f t="shared" si="87"/>
        <v>2011</v>
      </c>
      <c r="W567" t="str">
        <f t="shared" si="88"/>
        <v>Dec</v>
      </c>
      <c r="X567" t="str">
        <f t="shared" si="89"/>
        <v>2011</v>
      </c>
    </row>
    <row r="568" spans="1:24" ht="18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 s="7">
        <f t="shared" si="80"/>
        <v>44.344086021505376</v>
      </c>
      <c r="H568" s="7">
        <f t="shared" si="81"/>
        <v>111.45945945945945</v>
      </c>
      <c r="I568">
        <v>37</v>
      </c>
      <c r="J568" t="s">
        <v>21</v>
      </c>
      <c r="K568" t="s">
        <v>22</v>
      </c>
      <c r="L568" s="8">
        <f t="shared" si="82"/>
        <v>42424.25</v>
      </c>
      <c r="M568">
        <v>1456293600</v>
      </c>
      <c r="N568" s="8">
        <f t="shared" si="8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s="10" t="str">
        <f t="shared" si="84"/>
        <v>music</v>
      </c>
      <c r="T568" t="str">
        <f t="shared" si="85"/>
        <v>electric music</v>
      </c>
      <c r="U568" t="str">
        <f t="shared" si="86"/>
        <v>Feb</v>
      </c>
      <c r="V568" t="str">
        <f t="shared" si="87"/>
        <v>2016</v>
      </c>
      <c r="W568" t="str">
        <f t="shared" si="88"/>
        <v>Mar</v>
      </c>
      <c r="X568" t="str">
        <f t="shared" si="89"/>
        <v>2016</v>
      </c>
    </row>
    <row r="569" spans="1:24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 s="7">
        <f t="shared" si="80"/>
        <v>218.60294117647058</v>
      </c>
      <c r="H569" s="7">
        <f t="shared" si="81"/>
        <v>60.922131147540981</v>
      </c>
      <c r="I569">
        <v>244</v>
      </c>
      <c r="J569" t="s">
        <v>21</v>
      </c>
      <c r="K569" t="s">
        <v>22</v>
      </c>
      <c r="L569" s="8">
        <f t="shared" si="82"/>
        <v>41830.208333333336</v>
      </c>
      <c r="M569">
        <v>1404968400</v>
      </c>
      <c r="N569" s="8">
        <f t="shared" si="8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s="10" t="str">
        <f t="shared" si="84"/>
        <v>music</v>
      </c>
      <c r="T569" t="str">
        <f t="shared" si="85"/>
        <v>rock</v>
      </c>
      <c r="U569" t="str">
        <f t="shared" si="86"/>
        <v>Jul</v>
      </c>
      <c r="V569" t="str">
        <f t="shared" si="87"/>
        <v>2014</v>
      </c>
      <c r="W569" t="str">
        <f t="shared" si="88"/>
        <v>Jul</v>
      </c>
      <c r="X569" t="str">
        <f t="shared" si="89"/>
        <v>2014</v>
      </c>
    </row>
    <row r="570" spans="1:24" ht="18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 s="7">
        <f t="shared" si="80"/>
        <v>186.03314917127071</v>
      </c>
      <c r="H570" s="7">
        <f t="shared" si="81"/>
        <v>26.0015444015444</v>
      </c>
      <c r="I570">
        <v>5180</v>
      </c>
      <c r="J570" t="s">
        <v>21</v>
      </c>
      <c r="K570" t="s">
        <v>22</v>
      </c>
      <c r="L570" s="8">
        <f t="shared" si="82"/>
        <v>40374.208333333336</v>
      </c>
      <c r="M570">
        <v>1279170000</v>
      </c>
      <c r="N570" s="8">
        <f t="shared" si="8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s="10" t="str">
        <f t="shared" si="84"/>
        <v>theater</v>
      </c>
      <c r="T570" t="str">
        <f t="shared" si="85"/>
        <v>plays</v>
      </c>
      <c r="U570" t="str">
        <f t="shared" si="86"/>
        <v>Jul</v>
      </c>
      <c r="V570" t="str">
        <f t="shared" si="87"/>
        <v>2010</v>
      </c>
      <c r="W570" t="str">
        <f t="shared" si="88"/>
        <v>Aug</v>
      </c>
      <c r="X570" t="str">
        <f t="shared" si="89"/>
        <v>2010</v>
      </c>
    </row>
    <row r="571" spans="1:24" ht="18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 s="7">
        <f t="shared" si="80"/>
        <v>237.33830845771143</v>
      </c>
      <c r="H571" s="7">
        <f t="shared" si="81"/>
        <v>80.993208828522924</v>
      </c>
      <c r="I571">
        <v>589</v>
      </c>
      <c r="J571" t="s">
        <v>107</v>
      </c>
      <c r="K571" t="s">
        <v>108</v>
      </c>
      <c r="L571" s="8">
        <f t="shared" si="82"/>
        <v>40554.25</v>
      </c>
      <c r="M571">
        <v>1294725600</v>
      </c>
      <c r="N571" s="8">
        <f t="shared" si="83"/>
        <v>40566.25</v>
      </c>
      <c r="O571">
        <v>1295762400</v>
      </c>
      <c r="P571" t="b">
        <v>0</v>
      </c>
      <c r="Q571" t="b">
        <v>0</v>
      </c>
      <c r="R571" t="s">
        <v>71</v>
      </c>
      <c r="S571" s="10" t="str">
        <f t="shared" si="84"/>
        <v>film &amp; video</v>
      </c>
      <c r="T571" t="str">
        <f t="shared" si="85"/>
        <v>animation</v>
      </c>
      <c r="U571" t="str">
        <f t="shared" si="86"/>
        <v>Jan</v>
      </c>
      <c r="V571" t="str">
        <f t="shared" si="87"/>
        <v>2011</v>
      </c>
      <c r="W571" t="str">
        <f t="shared" si="88"/>
        <v>Jan</v>
      </c>
      <c r="X571" t="str">
        <f t="shared" si="89"/>
        <v>2011</v>
      </c>
    </row>
    <row r="572" spans="1:24" ht="18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 s="7">
        <f t="shared" si="80"/>
        <v>305.65384615384613</v>
      </c>
      <c r="H572" s="7">
        <f t="shared" si="81"/>
        <v>34.995963302752294</v>
      </c>
      <c r="I572">
        <v>2725</v>
      </c>
      <c r="J572" t="s">
        <v>21</v>
      </c>
      <c r="K572" t="s">
        <v>22</v>
      </c>
      <c r="L572" s="8">
        <f t="shared" si="82"/>
        <v>41993.25</v>
      </c>
      <c r="M572">
        <v>1419055200</v>
      </c>
      <c r="N572" s="8">
        <f t="shared" si="83"/>
        <v>41999.25</v>
      </c>
      <c r="O572">
        <v>1419573600</v>
      </c>
      <c r="P572" t="b">
        <v>0</v>
      </c>
      <c r="Q572" t="b">
        <v>1</v>
      </c>
      <c r="R572" t="s">
        <v>23</v>
      </c>
      <c r="S572" s="10" t="str">
        <f t="shared" si="84"/>
        <v>music</v>
      </c>
      <c r="T572" t="str">
        <f t="shared" si="85"/>
        <v>rock</v>
      </c>
      <c r="U572" t="str">
        <f t="shared" si="86"/>
        <v>Dec</v>
      </c>
      <c r="V572" t="str">
        <f t="shared" si="87"/>
        <v>2014</v>
      </c>
      <c r="W572" t="str">
        <f t="shared" si="88"/>
        <v>Dec</v>
      </c>
      <c r="X572" t="str">
        <f t="shared" si="89"/>
        <v>2014</v>
      </c>
    </row>
    <row r="573" spans="1:24" ht="18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 s="7">
        <f t="shared" si="80"/>
        <v>94.142857142857139</v>
      </c>
      <c r="H573" s="7">
        <f t="shared" si="81"/>
        <v>94.142857142857139</v>
      </c>
      <c r="I573">
        <v>35</v>
      </c>
      <c r="J573" t="s">
        <v>107</v>
      </c>
      <c r="K573" t="s">
        <v>108</v>
      </c>
      <c r="L573" s="8">
        <f t="shared" si="82"/>
        <v>42174.208333333328</v>
      </c>
      <c r="M573">
        <v>1434690000</v>
      </c>
      <c r="N573" s="8">
        <f t="shared" si="8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s="10" t="str">
        <f t="shared" si="84"/>
        <v>film &amp; video</v>
      </c>
      <c r="T573" t="str">
        <f t="shared" si="85"/>
        <v>shorts</v>
      </c>
      <c r="U573" t="str">
        <f t="shared" si="86"/>
        <v>Jun</v>
      </c>
      <c r="V573" t="str">
        <f t="shared" si="87"/>
        <v>2015</v>
      </c>
      <c r="W573" t="str">
        <f t="shared" si="88"/>
        <v>Aug</v>
      </c>
      <c r="X573" t="str">
        <f t="shared" si="89"/>
        <v>2015</v>
      </c>
    </row>
    <row r="574" spans="1:24" ht="18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 s="7">
        <f t="shared" si="80"/>
        <v>54.400000000000006</v>
      </c>
      <c r="H574" s="7">
        <f t="shared" si="81"/>
        <v>52.085106382978722</v>
      </c>
      <c r="I574">
        <v>94</v>
      </c>
      <c r="J574" t="s">
        <v>21</v>
      </c>
      <c r="K574" t="s">
        <v>22</v>
      </c>
      <c r="L574" s="8">
        <f t="shared" si="82"/>
        <v>42275.208333333328</v>
      </c>
      <c r="M574">
        <v>1443416400</v>
      </c>
      <c r="N574" s="8">
        <f t="shared" si="8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s="10" t="str">
        <f t="shared" si="84"/>
        <v>music</v>
      </c>
      <c r="T574" t="str">
        <f t="shared" si="85"/>
        <v>rock</v>
      </c>
      <c r="U574" t="str">
        <f t="shared" si="86"/>
        <v>Sep</v>
      </c>
      <c r="V574" t="str">
        <f t="shared" si="87"/>
        <v>2015</v>
      </c>
      <c r="W574" t="str">
        <f t="shared" si="88"/>
        <v>Oct</v>
      </c>
      <c r="X574" t="str">
        <f t="shared" si="89"/>
        <v>2015</v>
      </c>
    </row>
    <row r="575" spans="1:24" ht="18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 s="7">
        <f t="shared" si="80"/>
        <v>111.88059701492537</v>
      </c>
      <c r="H575" s="7">
        <f t="shared" si="81"/>
        <v>24.986666666666668</v>
      </c>
      <c r="I575">
        <v>300</v>
      </c>
      <c r="J575" t="s">
        <v>21</v>
      </c>
      <c r="K575" t="s">
        <v>22</v>
      </c>
      <c r="L575" s="8">
        <f t="shared" si="82"/>
        <v>41761.208333333336</v>
      </c>
      <c r="M575">
        <v>1399006800</v>
      </c>
      <c r="N575" s="8">
        <f t="shared" si="8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s="10" t="str">
        <f t="shared" si="84"/>
        <v>journalism</v>
      </c>
      <c r="T575" t="str">
        <f t="shared" si="85"/>
        <v>audio</v>
      </c>
      <c r="U575" t="str">
        <f t="shared" si="86"/>
        <v>May</v>
      </c>
      <c r="V575" t="str">
        <f t="shared" si="87"/>
        <v>2014</v>
      </c>
      <c r="W575" t="str">
        <f t="shared" si="88"/>
        <v>May</v>
      </c>
      <c r="X575" t="str">
        <f t="shared" si="89"/>
        <v>2014</v>
      </c>
    </row>
    <row r="576" spans="1:24" ht="18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 s="7">
        <f t="shared" si="80"/>
        <v>369.14814814814815</v>
      </c>
      <c r="H576" s="7">
        <f t="shared" si="81"/>
        <v>69.215277777777771</v>
      </c>
      <c r="I576">
        <v>144</v>
      </c>
      <c r="J576" t="s">
        <v>21</v>
      </c>
      <c r="K576" t="s">
        <v>22</v>
      </c>
      <c r="L576" s="8">
        <f t="shared" si="82"/>
        <v>43806.25</v>
      </c>
      <c r="M576">
        <v>1575698400</v>
      </c>
      <c r="N576" s="8">
        <f t="shared" si="83"/>
        <v>43816.25</v>
      </c>
      <c r="O576">
        <v>1576562400</v>
      </c>
      <c r="P576" t="b">
        <v>0</v>
      </c>
      <c r="Q576" t="b">
        <v>1</v>
      </c>
      <c r="R576" t="s">
        <v>17</v>
      </c>
      <c r="S576" s="10" t="str">
        <f t="shared" si="84"/>
        <v>food</v>
      </c>
      <c r="T576" t="str">
        <f t="shared" si="85"/>
        <v>food trucks</v>
      </c>
      <c r="U576" t="str">
        <f t="shared" si="86"/>
        <v>Dec</v>
      </c>
      <c r="V576" t="str">
        <f t="shared" si="87"/>
        <v>2019</v>
      </c>
      <c r="W576" t="str">
        <f t="shared" si="88"/>
        <v>Dec</v>
      </c>
      <c r="X576" t="str">
        <f t="shared" si="89"/>
        <v>2019</v>
      </c>
    </row>
    <row r="577" spans="1:24" ht="18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 s="7">
        <f t="shared" si="80"/>
        <v>62.930372148859547</v>
      </c>
      <c r="H577" s="7">
        <f t="shared" si="81"/>
        <v>93.944444444444443</v>
      </c>
      <c r="I577">
        <v>558</v>
      </c>
      <c r="J577" t="s">
        <v>21</v>
      </c>
      <c r="K577" t="s">
        <v>22</v>
      </c>
      <c r="L577" s="8">
        <f t="shared" si="82"/>
        <v>41779.208333333336</v>
      </c>
      <c r="M577">
        <v>1400562000</v>
      </c>
      <c r="N577" s="8">
        <f t="shared" si="8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s="10" t="str">
        <f t="shared" si="84"/>
        <v>theater</v>
      </c>
      <c r="T577" t="str">
        <f t="shared" si="85"/>
        <v>plays</v>
      </c>
      <c r="U577" t="str">
        <f t="shared" si="86"/>
        <v>May</v>
      </c>
      <c r="V577" t="str">
        <f t="shared" si="87"/>
        <v>2014</v>
      </c>
      <c r="W577" t="str">
        <f t="shared" si="88"/>
        <v>May</v>
      </c>
      <c r="X577" t="str">
        <f t="shared" si="89"/>
        <v>2014</v>
      </c>
    </row>
    <row r="578" spans="1:24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 s="7">
        <f t="shared" si="80"/>
        <v>64.927835051546396</v>
      </c>
      <c r="H578" s="7">
        <f t="shared" si="81"/>
        <v>98.40625</v>
      </c>
      <c r="I578">
        <v>64</v>
      </c>
      <c r="J578" t="s">
        <v>21</v>
      </c>
      <c r="K578" t="s">
        <v>22</v>
      </c>
      <c r="L578" s="8">
        <f t="shared" si="82"/>
        <v>43040.208333333328</v>
      </c>
      <c r="M578">
        <v>1509512400</v>
      </c>
      <c r="N578" s="8">
        <f t="shared" si="83"/>
        <v>43057.25</v>
      </c>
      <c r="O578">
        <v>1510984800</v>
      </c>
      <c r="P578" t="b">
        <v>0</v>
      </c>
      <c r="Q578" t="b">
        <v>0</v>
      </c>
      <c r="R578" t="s">
        <v>33</v>
      </c>
      <c r="S578" s="10" t="str">
        <f t="shared" si="84"/>
        <v>theater</v>
      </c>
      <c r="T578" t="str">
        <f t="shared" si="85"/>
        <v>plays</v>
      </c>
      <c r="U578" t="str">
        <f t="shared" si="86"/>
        <v>Nov</v>
      </c>
      <c r="V578" t="str">
        <f t="shared" si="87"/>
        <v>2017</v>
      </c>
      <c r="W578" t="str">
        <f t="shared" si="88"/>
        <v>Nov</v>
      </c>
      <c r="X578" t="str">
        <f t="shared" si="89"/>
        <v>2017</v>
      </c>
    </row>
    <row r="579" spans="1:24" ht="18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 s="7">
        <f t="shared" ref="G579:G642" si="90">IFERROR(E579/D579,0)*100</f>
        <v>18.853658536585368</v>
      </c>
      <c r="H579" s="7">
        <f t="shared" ref="H579:H642" si="91">IFERROR(E579/I579,0)</f>
        <v>41.783783783783782</v>
      </c>
      <c r="I579">
        <v>37</v>
      </c>
      <c r="J579" t="s">
        <v>21</v>
      </c>
      <c r="K579" t="s">
        <v>22</v>
      </c>
      <c r="L579" s="8">
        <f t="shared" ref="L579:L642" si="92">(M579/86400)+DATE(1970,1,1)</f>
        <v>40613.25</v>
      </c>
      <c r="M579">
        <v>1299823200</v>
      </c>
      <c r="N579" s="8">
        <f t="shared" ref="N579:N642" si="93">(O579/86400)+DATE(1970,1,1)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s="10" t="str">
        <f t="shared" ref="S579:S642" si="94">LEFT(R579, SEARCH("/",R579,1)-1)</f>
        <v>music</v>
      </c>
      <c r="T579" t="str">
        <f t="shared" ref="T579:T642" si="95">RIGHT(R579,LEN(R579)-SEARCH("/",R579,1))</f>
        <v>jazz</v>
      </c>
      <c r="U579" t="str">
        <f t="shared" ref="U579:U642" si="96">TEXT(L:L,"mmm")</f>
        <v>Mar</v>
      </c>
      <c r="V579" t="str">
        <f t="shared" ref="V579:V642" si="97">TEXT(L:L,"yyy")</f>
        <v>2011</v>
      </c>
      <c r="W579" t="str">
        <f t="shared" ref="W579:W642" si="98">TEXT(N:N,"mmm")</f>
        <v>Apr</v>
      </c>
      <c r="X579" t="str">
        <f t="shared" ref="X579:X642" si="99">TEXT(N:N,"yyy")</f>
        <v>2011</v>
      </c>
    </row>
    <row r="580" spans="1:24" ht="18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 s="7">
        <f t="shared" si="90"/>
        <v>16.754404145077721</v>
      </c>
      <c r="H580" s="7">
        <f t="shared" si="91"/>
        <v>65.991836734693877</v>
      </c>
      <c r="I580">
        <v>245</v>
      </c>
      <c r="J580" t="s">
        <v>21</v>
      </c>
      <c r="K580" t="s">
        <v>22</v>
      </c>
      <c r="L580" s="8">
        <f t="shared" si="92"/>
        <v>40878.25</v>
      </c>
      <c r="M580">
        <v>1322719200</v>
      </c>
      <c r="N580" s="8">
        <f t="shared" si="93"/>
        <v>40881.25</v>
      </c>
      <c r="O580">
        <v>1322978400</v>
      </c>
      <c r="P580" t="b">
        <v>0</v>
      </c>
      <c r="Q580" t="b">
        <v>0</v>
      </c>
      <c r="R580" t="s">
        <v>474</v>
      </c>
      <c r="S580" s="10" t="str">
        <f t="shared" si="94"/>
        <v>film &amp; video</v>
      </c>
      <c r="T580" t="str">
        <f t="shared" si="95"/>
        <v>science fiction</v>
      </c>
      <c r="U580" t="str">
        <f t="shared" si="96"/>
        <v>Dec</v>
      </c>
      <c r="V580" t="str">
        <f t="shared" si="97"/>
        <v>2011</v>
      </c>
      <c r="W580" t="str">
        <f t="shared" si="98"/>
        <v>Dec</v>
      </c>
      <c r="X580" t="str">
        <f t="shared" si="99"/>
        <v>2011</v>
      </c>
    </row>
    <row r="581" spans="1:24" ht="18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 s="7">
        <f t="shared" si="90"/>
        <v>101.11290322580646</v>
      </c>
      <c r="H581" s="7">
        <f t="shared" si="91"/>
        <v>72.05747126436782</v>
      </c>
      <c r="I581">
        <v>87</v>
      </c>
      <c r="J581" t="s">
        <v>21</v>
      </c>
      <c r="K581" t="s">
        <v>22</v>
      </c>
      <c r="L581" s="8">
        <f t="shared" si="92"/>
        <v>40762.208333333336</v>
      </c>
      <c r="M581">
        <v>1312693200</v>
      </c>
      <c r="N581" s="8">
        <f t="shared" si="93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s="10" t="str">
        <f t="shared" si="94"/>
        <v>music</v>
      </c>
      <c r="T581" t="str">
        <f t="shared" si="95"/>
        <v>jazz</v>
      </c>
      <c r="U581" t="str">
        <f t="shared" si="96"/>
        <v>Aug</v>
      </c>
      <c r="V581" t="str">
        <f t="shared" si="97"/>
        <v>2011</v>
      </c>
      <c r="W581" t="str">
        <f t="shared" si="98"/>
        <v>Aug</v>
      </c>
      <c r="X581" t="str">
        <f t="shared" si="99"/>
        <v>2011</v>
      </c>
    </row>
    <row r="582" spans="1:24" ht="18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 s="7">
        <f t="shared" si="90"/>
        <v>341.5022831050228</v>
      </c>
      <c r="H582" s="7">
        <f t="shared" si="91"/>
        <v>48.003209242618745</v>
      </c>
      <c r="I582">
        <v>3116</v>
      </c>
      <c r="J582" t="s">
        <v>21</v>
      </c>
      <c r="K582" t="s">
        <v>22</v>
      </c>
      <c r="L582" s="8">
        <f t="shared" si="92"/>
        <v>41696.25</v>
      </c>
      <c r="M582">
        <v>1393394400</v>
      </c>
      <c r="N582" s="8">
        <f t="shared" si="93"/>
        <v>41704.25</v>
      </c>
      <c r="O582">
        <v>1394085600</v>
      </c>
      <c r="P582" t="b">
        <v>0</v>
      </c>
      <c r="Q582" t="b">
        <v>0</v>
      </c>
      <c r="R582" t="s">
        <v>33</v>
      </c>
      <c r="S582" s="10" t="str">
        <f t="shared" si="94"/>
        <v>theater</v>
      </c>
      <c r="T582" t="str">
        <f t="shared" si="95"/>
        <v>plays</v>
      </c>
      <c r="U582" t="str">
        <f t="shared" si="96"/>
        <v>Feb</v>
      </c>
      <c r="V582" t="str">
        <f t="shared" si="97"/>
        <v>2014</v>
      </c>
      <c r="W582" t="str">
        <f t="shared" si="98"/>
        <v>Mar</v>
      </c>
      <c r="X582" t="str">
        <f t="shared" si="99"/>
        <v>2014</v>
      </c>
    </row>
    <row r="583" spans="1:24" ht="18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 s="7">
        <f t="shared" si="90"/>
        <v>64.016666666666666</v>
      </c>
      <c r="H583" s="7">
        <f t="shared" si="91"/>
        <v>54.098591549295776</v>
      </c>
      <c r="I583">
        <v>71</v>
      </c>
      <c r="J583" t="s">
        <v>21</v>
      </c>
      <c r="K583" t="s">
        <v>22</v>
      </c>
      <c r="L583" s="8">
        <f t="shared" si="92"/>
        <v>40662.208333333336</v>
      </c>
      <c r="M583">
        <v>1304053200</v>
      </c>
      <c r="N583" s="8">
        <f t="shared" si="93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s="10" t="str">
        <f t="shared" si="94"/>
        <v>technology</v>
      </c>
      <c r="T583" t="str">
        <f t="shared" si="95"/>
        <v>web</v>
      </c>
      <c r="U583" t="str">
        <f t="shared" si="96"/>
        <v>Apr</v>
      </c>
      <c r="V583" t="str">
        <f t="shared" si="97"/>
        <v>2011</v>
      </c>
      <c r="W583" t="str">
        <f t="shared" si="98"/>
        <v>May</v>
      </c>
      <c r="X583" t="str">
        <f t="shared" si="99"/>
        <v>2011</v>
      </c>
    </row>
    <row r="584" spans="1:24" ht="18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 s="7">
        <f t="shared" si="90"/>
        <v>52.080459770114942</v>
      </c>
      <c r="H584" s="7">
        <f t="shared" si="91"/>
        <v>107.88095238095238</v>
      </c>
      <c r="I584">
        <v>42</v>
      </c>
      <c r="J584" t="s">
        <v>21</v>
      </c>
      <c r="K584" t="s">
        <v>22</v>
      </c>
      <c r="L584" s="8">
        <f t="shared" si="92"/>
        <v>42165.208333333328</v>
      </c>
      <c r="M584">
        <v>1433912400</v>
      </c>
      <c r="N584" s="8">
        <f t="shared" si="93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s="10" t="str">
        <f t="shared" si="94"/>
        <v>games</v>
      </c>
      <c r="T584" t="str">
        <f t="shared" si="95"/>
        <v>video games</v>
      </c>
      <c r="U584" t="str">
        <f t="shared" si="96"/>
        <v>Jun</v>
      </c>
      <c r="V584" t="str">
        <f t="shared" si="97"/>
        <v>2015</v>
      </c>
      <c r="W584" t="str">
        <f t="shared" si="98"/>
        <v>Jun</v>
      </c>
      <c r="X584" t="str">
        <f t="shared" si="99"/>
        <v>2015</v>
      </c>
    </row>
    <row r="585" spans="1:24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 s="7">
        <f t="shared" si="90"/>
        <v>322.40211640211641</v>
      </c>
      <c r="H585" s="7">
        <f t="shared" si="91"/>
        <v>67.034103410341032</v>
      </c>
      <c r="I585">
        <v>909</v>
      </c>
      <c r="J585" t="s">
        <v>21</v>
      </c>
      <c r="K585" t="s">
        <v>22</v>
      </c>
      <c r="L585" s="8">
        <f t="shared" si="92"/>
        <v>40959.25</v>
      </c>
      <c r="M585">
        <v>1329717600</v>
      </c>
      <c r="N585" s="8">
        <f t="shared" si="93"/>
        <v>40976.25</v>
      </c>
      <c r="O585">
        <v>1331186400</v>
      </c>
      <c r="P585" t="b">
        <v>0</v>
      </c>
      <c r="Q585" t="b">
        <v>0</v>
      </c>
      <c r="R585" t="s">
        <v>42</v>
      </c>
      <c r="S585" s="10" t="str">
        <f t="shared" si="94"/>
        <v>film &amp; video</v>
      </c>
      <c r="T585" t="str">
        <f t="shared" si="95"/>
        <v>documentary</v>
      </c>
      <c r="U585" t="str">
        <f t="shared" si="96"/>
        <v>Feb</v>
      </c>
      <c r="V585" t="str">
        <f t="shared" si="97"/>
        <v>2012</v>
      </c>
      <c r="W585" t="str">
        <f t="shared" si="98"/>
        <v>Mar</v>
      </c>
      <c r="X585" t="str">
        <f t="shared" si="99"/>
        <v>2012</v>
      </c>
    </row>
    <row r="586" spans="1:24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 s="7">
        <f t="shared" si="90"/>
        <v>119.50810185185186</v>
      </c>
      <c r="H586" s="7">
        <f t="shared" si="91"/>
        <v>64.01425914445133</v>
      </c>
      <c r="I586">
        <v>1613</v>
      </c>
      <c r="J586" t="s">
        <v>21</v>
      </c>
      <c r="K586" t="s">
        <v>22</v>
      </c>
      <c r="L586" s="8">
        <f t="shared" si="92"/>
        <v>41024.208333333336</v>
      </c>
      <c r="M586">
        <v>1335330000</v>
      </c>
      <c r="N586" s="8">
        <f t="shared" si="93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s="10" t="str">
        <f t="shared" si="94"/>
        <v>technology</v>
      </c>
      <c r="T586" t="str">
        <f t="shared" si="95"/>
        <v>web</v>
      </c>
      <c r="U586" t="str">
        <f t="shared" si="96"/>
        <v>Apr</v>
      </c>
      <c r="V586" t="str">
        <f t="shared" si="97"/>
        <v>2012</v>
      </c>
      <c r="W586" t="str">
        <f t="shared" si="98"/>
        <v>May</v>
      </c>
      <c r="X586" t="str">
        <f t="shared" si="99"/>
        <v>2012</v>
      </c>
    </row>
    <row r="587" spans="1:24" ht="18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 s="7">
        <f t="shared" si="90"/>
        <v>146.79775280898878</v>
      </c>
      <c r="H587" s="7">
        <f t="shared" si="91"/>
        <v>96.066176470588232</v>
      </c>
      <c r="I587">
        <v>136</v>
      </c>
      <c r="J587" t="s">
        <v>21</v>
      </c>
      <c r="K587" t="s">
        <v>22</v>
      </c>
      <c r="L587" s="8">
        <f t="shared" si="92"/>
        <v>40255.208333333336</v>
      </c>
      <c r="M587">
        <v>1268888400</v>
      </c>
      <c r="N587" s="8">
        <f t="shared" si="93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s="10" t="str">
        <f t="shared" si="94"/>
        <v>publishing</v>
      </c>
      <c r="T587" t="str">
        <f t="shared" si="95"/>
        <v>translations</v>
      </c>
      <c r="U587" t="str">
        <f t="shared" si="96"/>
        <v>Mar</v>
      </c>
      <c r="V587" t="str">
        <f t="shared" si="97"/>
        <v>2010</v>
      </c>
      <c r="W587" t="str">
        <f t="shared" si="98"/>
        <v>Mar</v>
      </c>
      <c r="X587" t="str">
        <f t="shared" si="99"/>
        <v>2010</v>
      </c>
    </row>
    <row r="588" spans="1:24" ht="18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 s="7">
        <f t="shared" si="90"/>
        <v>950.57142857142856</v>
      </c>
      <c r="H588" s="7">
        <f t="shared" si="91"/>
        <v>51.184615384615384</v>
      </c>
      <c r="I588">
        <v>130</v>
      </c>
      <c r="J588" t="s">
        <v>21</v>
      </c>
      <c r="K588" t="s">
        <v>22</v>
      </c>
      <c r="L588" s="8">
        <f t="shared" si="92"/>
        <v>40499.25</v>
      </c>
      <c r="M588">
        <v>1289973600</v>
      </c>
      <c r="N588" s="8">
        <f t="shared" si="93"/>
        <v>40518.25</v>
      </c>
      <c r="O588">
        <v>1291615200</v>
      </c>
      <c r="P588" t="b">
        <v>0</v>
      </c>
      <c r="Q588" t="b">
        <v>0</v>
      </c>
      <c r="R588" t="s">
        <v>23</v>
      </c>
      <c r="S588" s="10" t="str">
        <f t="shared" si="94"/>
        <v>music</v>
      </c>
      <c r="T588" t="str">
        <f t="shared" si="95"/>
        <v>rock</v>
      </c>
      <c r="U588" t="str">
        <f t="shared" si="96"/>
        <v>Nov</v>
      </c>
      <c r="V588" t="str">
        <f t="shared" si="97"/>
        <v>2010</v>
      </c>
      <c r="W588" t="str">
        <f t="shared" si="98"/>
        <v>Dec</v>
      </c>
      <c r="X588" t="str">
        <f t="shared" si="99"/>
        <v>2010</v>
      </c>
    </row>
    <row r="589" spans="1:24" ht="18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 s="7">
        <f t="shared" si="90"/>
        <v>72.893617021276597</v>
      </c>
      <c r="H589" s="7">
        <f t="shared" si="91"/>
        <v>43.92307692307692</v>
      </c>
      <c r="I589">
        <v>156</v>
      </c>
      <c r="J589" t="s">
        <v>15</v>
      </c>
      <c r="K589" t="s">
        <v>16</v>
      </c>
      <c r="L589" s="8">
        <f t="shared" si="92"/>
        <v>43484.25</v>
      </c>
      <c r="M589">
        <v>1547877600</v>
      </c>
      <c r="N589" s="8">
        <f t="shared" si="93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s="10" t="str">
        <f t="shared" si="94"/>
        <v>food</v>
      </c>
      <c r="T589" t="str">
        <f t="shared" si="95"/>
        <v>food trucks</v>
      </c>
      <c r="U589" t="str">
        <f t="shared" si="96"/>
        <v>Jan</v>
      </c>
      <c r="V589" t="str">
        <f t="shared" si="97"/>
        <v>2019</v>
      </c>
      <c r="W589" t="str">
        <f t="shared" si="98"/>
        <v>Mar</v>
      </c>
      <c r="X589" t="str">
        <f t="shared" si="99"/>
        <v>2019</v>
      </c>
    </row>
    <row r="590" spans="1:24" ht="18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 s="7">
        <f t="shared" si="90"/>
        <v>79.008248730964468</v>
      </c>
      <c r="H590" s="7">
        <f t="shared" si="91"/>
        <v>91.021198830409361</v>
      </c>
      <c r="I590">
        <v>1368</v>
      </c>
      <c r="J590" t="s">
        <v>40</v>
      </c>
      <c r="K590" t="s">
        <v>41</v>
      </c>
      <c r="L590" s="8">
        <f t="shared" si="92"/>
        <v>40262.208333333336</v>
      </c>
      <c r="M590">
        <v>1269493200</v>
      </c>
      <c r="N590" s="8">
        <f t="shared" si="93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s="10" t="str">
        <f t="shared" si="94"/>
        <v>theater</v>
      </c>
      <c r="T590" t="str">
        <f t="shared" si="95"/>
        <v>plays</v>
      </c>
      <c r="U590" t="str">
        <f t="shared" si="96"/>
        <v>Mar</v>
      </c>
      <c r="V590" t="str">
        <f t="shared" si="97"/>
        <v>2010</v>
      </c>
      <c r="W590" t="str">
        <f t="shared" si="98"/>
        <v>Apr</v>
      </c>
      <c r="X590" t="str">
        <f t="shared" si="99"/>
        <v>2010</v>
      </c>
    </row>
    <row r="591" spans="1:24" ht="18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 s="7">
        <f t="shared" si="90"/>
        <v>64.721518987341781</v>
      </c>
      <c r="H591" s="7">
        <f t="shared" si="91"/>
        <v>50.127450980392155</v>
      </c>
      <c r="I591">
        <v>102</v>
      </c>
      <c r="J591" t="s">
        <v>21</v>
      </c>
      <c r="K591" t="s">
        <v>22</v>
      </c>
      <c r="L591" s="8">
        <f t="shared" si="92"/>
        <v>42190.208333333328</v>
      </c>
      <c r="M591">
        <v>1436072400</v>
      </c>
      <c r="N591" s="8">
        <f t="shared" si="93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s="10" t="str">
        <f t="shared" si="94"/>
        <v>film &amp; video</v>
      </c>
      <c r="T591" t="str">
        <f t="shared" si="95"/>
        <v>documentary</v>
      </c>
      <c r="U591" t="str">
        <f t="shared" si="96"/>
        <v>Jul</v>
      </c>
      <c r="V591" t="str">
        <f t="shared" si="97"/>
        <v>2015</v>
      </c>
      <c r="W591" t="str">
        <f t="shared" si="98"/>
        <v>Jul</v>
      </c>
      <c r="X591" t="str">
        <f t="shared" si="99"/>
        <v>2015</v>
      </c>
    </row>
    <row r="592" spans="1:24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 s="7">
        <f t="shared" si="90"/>
        <v>82.028169014084511</v>
      </c>
      <c r="H592" s="7">
        <f t="shared" si="91"/>
        <v>67.720930232558146</v>
      </c>
      <c r="I592">
        <v>86</v>
      </c>
      <c r="J592" t="s">
        <v>26</v>
      </c>
      <c r="K592" t="s">
        <v>27</v>
      </c>
      <c r="L592" s="8">
        <f t="shared" si="92"/>
        <v>41994.25</v>
      </c>
      <c r="M592">
        <v>1419141600</v>
      </c>
      <c r="N592" s="8">
        <f t="shared" si="93"/>
        <v>42005.25</v>
      </c>
      <c r="O592">
        <v>1420092000</v>
      </c>
      <c r="P592" t="b">
        <v>0</v>
      </c>
      <c r="Q592" t="b">
        <v>0</v>
      </c>
      <c r="R592" t="s">
        <v>133</v>
      </c>
      <c r="S592" s="10" t="str">
        <f t="shared" si="94"/>
        <v>publishing</v>
      </c>
      <c r="T592" t="str">
        <f t="shared" si="95"/>
        <v>radio &amp; podcasts</v>
      </c>
      <c r="U592" t="str">
        <f t="shared" si="96"/>
        <v>Dec</v>
      </c>
      <c r="V592" t="str">
        <f t="shared" si="97"/>
        <v>2014</v>
      </c>
      <c r="W592" t="str">
        <f t="shared" si="98"/>
        <v>Jan</v>
      </c>
      <c r="X592" t="str">
        <f t="shared" si="99"/>
        <v>2015</v>
      </c>
    </row>
    <row r="593" spans="1:24" ht="18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 s="7">
        <f t="shared" si="90"/>
        <v>1037.6666666666667</v>
      </c>
      <c r="H593" s="7">
        <f t="shared" si="91"/>
        <v>61.03921568627451</v>
      </c>
      <c r="I593">
        <v>102</v>
      </c>
      <c r="J593" t="s">
        <v>21</v>
      </c>
      <c r="K593" t="s">
        <v>22</v>
      </c>
      <c r="L593" s="8">
        <f t="shared" si="92"/>
        <v>40373.208333333336</v>
      </c>
      <c r="M593">
        <v>1279083600</v>
      </c>
      <c r="N593" s="8">
        <f t="shared" si="93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s="10" t="str">
        <f t="shared" si="94"/>
        <v>games</v>
      </c>
      <c r="T593" t="str">
        <f t="shared" si="95"/>
        <v>video games</v>
      </c>
      <c r="U593" t="str">
        <f t="shared" si="96"/>
        <v>Jul</v>
      </c>
      <c r="V593" t="str">
        <f t="shared" si="97"/>
        <v>2010</v>
      </c>
      <c r="W593" t="str">
        <f t="shared" si="98"/>
        <v>Jul</v>
      </c>
      <c r="X593" t="str">
        <f t="shared" si="99"/>
        <v>2010</v>
      </c>
    </row>
    <row r="594" spans="1:24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 s="7">
        <f t="shared" si="90"/>
        <v>12.910076530612244</v>
      </c>
      <c r="H594" s="7">
        <f t="shared" si="91"/>
        <v>80.011857707509876</v>
      </c>
      <c r="I594">
        <v>253</v>
      </c>
      <c r="J594" t="s">
        <v>21</v>
      </c>
      <c r="K594" t="s">
        <v>22</v>
      </c>
      <c r="L594" s="8">
        <f t="shared" si="92"/>
        <v>41789.208333333336</v>
      </c>
      <c r="M594">
        <v>1401426000</v>
      </c>
      <c r="N594" s="8">
        <f t="shared" si="93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s="10" t="str">
        <f t="shared" si="94"/>
        <v>theater</v>
      </c>
      <c r="T594" t="str">
        <f t="shared" si="95"/>
        <v>plays</v>
      </c>
      <c r="U594" t="str">
        <f t="shared" si="96"/>
        <v>May</v>
      </c>
      <c r="V594" t="str">
        <f t="shared" si="97"/>
        <v>2014</v>
      </c>
      <c r="W594" t="str">
        <f t="shared" si="98"/>
        <v>Jun</v>
      </c>
      <c r="X594" t="str">
        <f t="shared" si="99"/>
        <v>2014</v>
      </c>
    </row>
    <row r="595" spans="1:24" ht="18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 s="7">
        <f t="shared" si="90"/>
        <v>154.84210526315789</v>
      </c>
      <c r="H595" s="7">
        <f t="shared" si="91"/>
        <v>47.001497753369947</v>
      </c>
      <c r="I595">
        <v>4006</v>
      </c>
      <c r="J595" t="s">
        <v>21</v>
      </c>
      <c r="K595" t="s">
        <v>22</v>
      </c>
      <c r="L595" s="8">
        <f t="shared" si="92"/>
        <v>41724.208333333336</v>
      </c>
      <c r="M595">
        <v>1395810000</v>
      </c>
      <c r="N595" s="8">
        <f t="shared" si="93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s="10" t="str">
        <f t="shared" si="94"/>
        <v>film &amp; video</v>
      </c>
      <c r="T595" t="str">
        <f t="shared" si="95"/>
        <v>animation</v>
      </c>
      <c r="U595" t="str">
        <f t="shared" si="96"/>
        <v>Mar</v>
      </c>
      <c r="V595" t="str">
        <f t="shared" si="97"/>
        <v>2014</v>
      </c>
      <c r="W595" t="str">
        <f t="shared" si="98"/>
        <v>Apr</v>
      </c>
      <c r="X595" t="str">
        <f t="shared" si="99"/>
        <v>2014</v>
      </c>
    </row>
    <row r="596" spans="1:24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 s="7">
        <f t="shared" si="90"/>
        <v>7.0991735537190088</v>
      </c>
      <c r="H596" s="7">
        <f t="shared" si="91"/>
        <v>71.127388535031841</v>
      </c>
      <c r="I596">
        <v>157</v>
      </c>
      <c r="J596" t="s">
        <v>21</v>
      </c>
      <c r="K596" t="s">
        <v>22</v>
      </c>
      <c r="L596" s="8">
        <f t="shared" si="92"/>
        <v>42548.208333333328</v>
      </c>
      <c r="M596">
        <v>1467003600</v>
      </c>
      <c r="N596" s="8">
        <f t="shared" si="93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s="10" t="str">
        <f t="shared" si="94"/>
        <v>theater</v>
      </c>
      <c r="T596" t="str">
        <f t="shared" si="95"/>
        <v>plays</v>
      </c>
      <c r="U596" t="str">
        <f t="shared" si="96"/>
        <v>Jun</v>
      </c>
      <c r="V596" t="str">
        <f t="shared" si="97"/>
        <v>2016</v>
      </c>
      <c r="W596" t="str">
        <f t="shared" si="98"/>
        <v>Jun</v>
      </c>
      <c r="X596" t="str">
        <f t="shared" si="99"/>
        <v>2016</v>
      </c>
    </row>
    <row r="597" spans="1:24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 s="7">
        <f t="shared" si="90"/>
        <v>208.52773826458036</v>
      </c>
      <c r="H597" s="7">
        <f t="shared" si="91"/>
        <v>89.99079189686924</v>
      </c>
      <c r="I597">
        <v>1629</v>
      </c>
      <c r="J597" t="s">
        <v>21</v>
      </c>
      <c r="K597" t="s">
        <v>22</v>
      </c>
      <c r="L597" s="8">
        <f t="shared" si="92"/>
        <v>40253.208333333336</v>
      </c>
      <c r="M597">
        <v>1268715600</v>
      </c>
      <c r="N597" s="8">
        <f t="shared" si="93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s="10" t="str">
        <f t="shared" si="94"/>
        <v>theater</v>
      </c>
      <c r="T597" t="str">
        <f t="shared" si="95"/>
        <v>plays</v>
      </c>
      <c r="U597" t="str">
        <f t="shared" si="96"/>
        <v>Mar</v>
      </c>
      <c r="V597" t="str">
        <f t="shared" si="97"/>
        <v>2010</v>
      </c>
      <c r="W597" t="str">
        <f t="shared" si="98"/>
        <v>Apr</v>
      </c>
      <c r="X597" t="str">
        <f t="shared" si="99"/>
        <v>2010</v>
      </c>
    </row>
    <row r="598" spans="1:24" ht="18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 s="7">
        <f t="shared" si="90"/>
        <v>99.683544303797461</v>
      </c>
      <c r="H598" s="7">
        <f t="shared" si="91"/>
        <v>43.032786885245905</v>
      </c>
      <c r="I598">
        <v>183</v>
      </c>
      <c r="J598" t="s">
        <v>21</v>
      </c>
      <c r="K598" t="s">
        <v>22</v>
      </c>
      <c r="L598" s="8">
        <f t="shared" si="92"/>
        <v>42434.25</v>
      </c>
      <c r="M598">
        <v>1457157600</v>
      </c>
      <c r="N598" s="8">
        <f t="shared" si="93"/>
        <v>42441.25</v>
      </c>
      <c r="O598">
        <v>1457762400</v>
      </c>
      <c r="P598" t="b">
        <v>0</v>
      </c>
      <c r="Q598" t="b">
        <v>1</v>
      </c>
      <c r="R598" t="s">
        <v>53</v>
      </c>
      <c r="S598" s="10" t="str">
        <f t="shared" si="94"/>
        <v>film &amp; video</v>
      </c>
      <c r="T598" t="str">
        <f t="shared" si="95"/>
        <v>drama</v>
      </c>
      <c r="U598" t="str">
        <f t="shared" si="96"/>
        <v>Mar</v>
      </c>
      <c r="V598" t="str">
        <f t="shared" si="97"/>
        <v>2016</v>
      </c>
      <c r="W598" t="str">
        <f t="shared" si="98"/>
        <v>Mar</v>
      </c>
      <c r="X598" t="str">
        <f t="shared" si="99"/>
        <v>2016</v>
      </c>
    </row>
    <row r="599" spans="1:24" ht="18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 s="7">
        <f t="shared" si="90"/>
        <v>201.59756097560978</v>
      </c>
      <c r="H599" s="7">
        <f t="shared" si="91"/>
        <v>67.997714808043881</v>
      </c>
      <c r="I599">
        <v>2188</v>
      </c>
      <c r="J599" t="s">
        <v>21</v>
      </c>
      <c r="K599" t="s">
        <v>22</v>
      </c>
      <c r="L599" s="8">
        <f t="shared" si="92"/>
        <v>43786.25</v>
      </c>
      <c r="M599">
        <v>1573970400</v>
      </c>
      <c r="N599" s="8">
        <f t="shared" si="93"/>
        <v>43804.25</v>
      </c>
      <c r="O599">
        <v>1575525600</v>
      </c>
      <c r="P599" t="b">
        <v>0</v>
      </c>
      <c r="Q599" t="b">
        <v>0</v>
      </c>
      <c r="R599" t="s">
        <v>33</v>
      </c>
      <c r="S599" s="10" t="str">
        <f t="shared" si="94"/>
        <v>theater</v>
      </c>
      <c r="T599" t="str">
        <f t="shared" si="95"/>
        <v>plays</v>
      </c>
      <c r="U599" t="str">
        <f t="shared" si="96"/>
        <v>Nov</v>
      </c>
      <c r="V599" t="str">
        <f t="shared" si="97"/>
        <v>2019</v>
      </c>
      <c r="W599" t="str">
        <f t="shared" si="98"/>
        <v>Dec</v>
      </c>
      <c r="X599" t="str">
        <f t="shared" si="99"/>
        <v>2019</v>
      </c>
    </row>
    <row r="600" spans="1:24" ht="18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 s="7">
        <f t="shared" si="90"/>
        <v>162.09032258064516</v>
      </c>
      <c r="H600" s="7">
        <f t="shared" si="91"/>
        <v>73.004566210045667</v>
      </c>
      <c r="I600">
        <v>2409</v>
      </c>
      <c r="J600" t="s">
        <v>107</v>
      </c>
      <c r="K600" t="s">
        <v>108</v>
      </c>
      <c r="L600" s="8">
        <f t="shared" si="92"/>
        <v>40344.208333333336</v>
      </c>
      <c r="M600">
        <v>1276578000</v>
      </c>
      <c r="N600" s="8">
        <f t="shared" si="93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s="10" t="str">
        <f t="shared" si="94"/>
        <v>music</v>
      </c>
      <c r="T600" t="str">
        <f t="shared" si="95"/>
        <v>rock</v>
      </c>
      <c r="U600" t="str">
        <f t="shared" si="96"/>
        <v>Jun</v>
      </c>
      <c r="V600" t="str">
        <f t="shared" si="97"/>
        <v>2010</v>
      </c>
      <c r="W600" t="str">
        <f t="shared" si="98"/>
        <v>Jul</v>
      </c>
      <c r="X600" t="str">
        <f t="shared" si="99"/>
        <v>2010</v>
      </c>
    </row>
    <row r="601" spans="1:24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 s="7">
        <f t="shared" si="90"/>
        <v>3.6436208125445471</v>
      </c>
      <c r="H601" s="7">
        <f t="shared" si="91"/>
        <v>62.341463414634148</v>
      </c>
      <c r="I601">
        <v>82</v>
      </c>
      <c r="J601" t="s">
        <v>36</v>
      </c>
      <c r="K601" t="s">
        <v>37</v>
      </c>
      <c r="L601" s="8">
        <f t="shared" si="92"/>
        <v>42047.25</v>
      </c>
      <c r="M601">
        <v>1423720800</v>
      </c>
      <c r="N601" s="8">
        <f t="shared" si="93"/>
        <v>42055.25</v>
      </c>
      <c r="O601">
        <v>1424412000</v>
      </c>
      <c r="P601" t="b">
        <v>0</v>
      </c>
      <c r="Q601" t="b">
        <v>0</v>
      </c>
      <c r="R601" t="s">
        <v>42</v>
      </c>
      <c r="S601" s="10" t="str">
        <f t="shared" si="94"/>
        <v>film &amp; video</v>
      </c>
      <c r="T601" t="str">
        <f t="shared" si="95"/>
        <v>documentary</v>
      </c>
      <c r="U601" t="str">
        <f t="shared" si="96"/>
        <v>Feb</v>
      </c>
      <c r="V601" t="str">
        <f t="shared" si="97"/>
        <v>2015</v>
      </c>
      <c r="W601" t="str">
        <f t="shared" si="98"/>
        <v>Feb</v>
      </c>
      <c r="X601" t="str">
        <f t="shared" si="99"/>
        <v>2015</v>
      </c>
    </row>
    <row r="602" spans="1:24" ht="18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 s="7">
        <f t="shared" si="90"/>
        <v>5</v>
      </c>
      <c r="H602" s="7">
        <f t="shared" si="91"/>
        <v>5</v>
      </c>
      <c r="I602">
        <v>1</v>
      </c>
      <c r="J602" t="s">
        <v>40</v>
      </c>
      <c r="K602" t="s">
        <v>41</v>
      </c>
      <c r="L602" s="8">
        <f t="shared" si="92"/>
        <v>41485.208333333336</v>
      </c>
      <c r="M602">
        <v>1375160400</v>
      </c>
      <c r="N602" s="8">
        <f t="shared" si="93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s="10" t="str">
        <f t="shared" si="94"/>
        <v>food</v>
      </c>
      <c r="T602" t="str">
        <f t="shared" si="95"/>
        <v>food trucks</v>
      </c>
      <c r="U602" t="str">
        <f t="shared" si="96"/>
        <v>Jul</v>
      </c>
      <c r="V602" t="str">
        <f t="shared" si="97"/>
        <v>2013</v>
      </c>
      <c r="W602" t="str">
        <f t="shared" si="98"/>
        <v>Aug</v>
      </c>
      <c r="X602" t="str">
        <f t="shared" si="99"/>
        <v>2013</v>
      </c>
    </row>
    <row r="603" spans="1:24" ht="18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 s="7">
        <f t="shared" si="90"/>
        <v>206.63492063492063</v>
      </c>
      <c r="H603" s="7">
        <f t="shared" si="91"/>
        <v>67.103092783505161</v>
      </c>
      <c r="I603">
        <v>194</v>
      </c>
      <c r="J603" t="s">
        <v>21</v>
      </c>
      <c r="K603" t="s">
        <v>22</v>
      </c>
      <c r="L603" s="8">
        <f t="shared" si="92"/>
        <v>41789.208333333336</v>
      </c>
      <c r="M603">
        <v>1401426000</v>
      </c>
      <c r="N603" s="8">
        <f t="shared" si="93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s="10" t="str">
        <f t="shared" si="94"/>
        <v>technology</v>
      </c>
      <c r="T603" t="str">
        <f t="shared" si="95"/>
        <v>wearables</v>
      </c>
      <c r="U603" t="str">
        <f t="shared" si="96"/>
        <v>May</v>
      </c>
      <c r="V603" t="str">
        <f t="shared" si="97"/>
        <v>2014</v>
      </c>
      <c r="W603" t="str">
        <f t="shared" si="98"/>
        <v>Jun</v>
      </c>
      <c r="X603" t="str">
        <f t="shared" si="99"/>
        <v>2014</v>
      </c>
    </row>
    <row r="604" spans="1:24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 s="7">
        <f t="shared" si="90"/>
        <v>128.23628691983123</v>
      </c>
      <c r="H604" s="7">
        <f t="shared" si="91"/>
        <v>79.978947368421046</v>
      </c>
      <c r="I604">
        <v>1140</v>
      </c>
      <c r="J604" t="s">
        <v>21</v>
      </c>
      <c r="K604" t="s">
        <v>22</v>
      </c>
      <c r="L604" s="8">
        <f t="shared" si="92"/>
        <v>42160.208333333328</v>
      </c>
      <c r="M604">
        <v>1433480400</v>
      </c>
      <c r="N604" s="8">
        <f t="shared" si="93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s="10" t="str">
        <f t="shared" si="94"/>
        <v>theater</v>
      </c>
      <c r="T604" t="str">
        <f t="shared" si="95"/>
        <v>plays</v>
      </c>
      <c r="U604" t="str">
        <f t="shared" si="96"/>
        <v>Jun</v>
      </c>
      <c r="V604" t="str">
        <f t="shared" si="97"/>
        <v>2015</v>
      </c>
      <c r="W604" t="str">
        <f t="shared" si="98"/>
        <v>Jun</v>
      </c>
      <c r="X604" t="str">
        <f t="shared" si="99"/>
        <v>2015</v>
      </c>
    </row>
    <row r="605" spans="1:24" ht="18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 s="7">
        <f t="shared" si="90"/>
        <v>119.66037735849055</v>
      </c>
      <c r="H605" s="7">
        <f t="shared" si="91"/>
        <v>62.176470588235297</v>
      </c>
      <c r="I605">
        <v>102</v>
      </c>
      <c r="J605" t="s">
        <v>21</v>
      </c>
      <c r="K605" t="s">
        <v>22</v>
      </c>
      <c r="L605" s="8">
        <f t="shared" si="92"/>
        <v>43573.208333333328</v>
      </c>
      <c r="M605">
        <v>1555563600</v>
      </c>
      <c r="N605" s="8">
        <f t="shared" si="93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s="10" t="str">
        <f t="shared" si="94"/>
        <v>theater</v>
      </c>
      <c r="T605" t="str">
        <f t="shared" si="95"/>
        <v>plays</v>
      </c>
      <c r="U605" t="str">
        <f t="shared" si="96"/>
        <v>Apr</v>
      </c>
      <c r="V605" t="str">
        <f t="shared" si="97"/>
        <v>2019</v>
      </c>
      <c r="W605" t="str">
        <f t="shared" si="98"/>
        <v>May</v>
      </c>
      <c r="X605" t="str">
        <f t="shared" si="99"/>
        <v>2019</v>
      </c>
    </row>
    <row r="606" spans="1:24" ht="18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 s="7">
        <f t="shared" si="90"/>
        <v>170.73055242390078</v>
      </c>
      <c r="H606" s="7">
        <f t="shared" si="91"/>
        <v>53.005950297514879</v>
      </c>
      <c r="I606">
        <v>2857</v>
      </c>
      <c r="J606" t="s">
        <v>21</v>
      </c>
      <c r="K606" t="s">
        <v>22</v>
      </c>
      <c r="L606" s="8">
        <f t="shared" si="92"/>
        <v>40565.25</v>
      </c>
      <c r="M606">
        <v>1295676000</v>
      </c>
      <c r="N606" s="8">
        <f t="shared" si="93"/>
        <v>40586.25</v>
      </c>
      <c r="O606">
        <v>1297490400</v>
      </c>
      <c r="P606" t="b">
        <v>0</v>
      </c>
      <c r="Q606" t="b">
        <v>0</v>
      </c>
      <c r="R606" t="s">
        <v>33</v>
      </c>
      <c r="S606" s="10" t="str">
        <f t="shared" si="94"/>
        <v>theater</v>
      </c>
      <c r="T606" t="str">
        <f t="shared" si="95"/>
        <v>plays</v>
      </c>
      <c r="U606" t="str">
        <f t="shared" si="96"/>
        <v>Jan</v>
      </c>
      <c r="V606" t="str">
        <f t="shared" si="97"/>
        <v>2011</v>
      </c>
      <c r="W606" t="str">
        <f t="shared" si="98"/>
        <v>Feb</v>
      </c>
      <c r="X606" t="str">
        <f t="shared" si="99"/>
        <v>2011</v>
      </c>
    </row>
    <row r="607" spans="1:24" ht="18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 s="7">
        <f t="shared" si="90"/>
        <v>187.21212121212122</v>
      </c>
      <c r="H607" s="7">
        <f t="shared" si="91"/>
        <v>57.738317757009348</v>
      </c>
      <c r="I607">
        <v>107</v>
      </c>
      <c r="J607" t="s">
        <v>21</v>
      </c>
      <c r="K607" t="s">
        <v>22</v>
      </c>
      <c r="L607" s="8">
        <f t="shared" si="92"/>
        <v>42280.208333333328</v>
      </c>
      <c r="M607">
        <v>1443848400</v>
      </c>
      <c r="N607" s="8">
        <f t="shared" si="93"/>
        <v>42321.25</v>
      </c>
      <c r="O607">
        <v>1447394400</v>
      </c>
      <c r="P607" t="b">
        <v>0</v>
      </c>
      <c r="Q607" t="b">
        <v>0</v>
      </c>
      <c r="R607" t="s">
        <v>68</v>
      </c>
      <c r="S607" s="10" t="str">
        <f t="shared" si="94"/>
        <v>publishing</v>
      </c>
      <c r="T607" t="str">
        <f t="shared" si="95"/>
        <v>nonfiction</v>
      </c>
      <c r="U607" t="str">
        <f t="shared" si="96"/>
        <v>Oct</v>
      </c>
      <c r="V607" t="str">
        <f t="shared" si="97"/>
        <v>2015</v>
      </c>
      <c r="W607" t="str">
        <f t="shared" si="98"/>
        <v>Nov</v>
      </c>
      <c r="X607" t="str">
        <f t="shared" si="99"/>
        <v>2015</v>
      </c>
    </row>
    <row r="608" spans="1:24" ht="18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 s="7">
        <f t="shared" si="90"/>
        <v>188.38235294117646</v>
      </c>
      <c r="H608" s="7">
        <f t="shared" si="91"/>
        <v>40.03125</v>
      </c>
      <c r="I608">
        <v>160</v>
      </c>
      <c r="J608" t="s">
        <v>40</v>
      </c>
      <c r="K608" t="s">
        <v>41</v>
      </c>
      <c r="L608" s="8">
        <f t="shared" si="92"/>
        <v>42436.25</v>
      </c>
      <c r="M608">
        <v>1457330400</v>
      </c>
      <c r="N608" s="8">
        <f t="shared" si="93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s="10" t="str">
        <f t="shared" si="94"/>
        <v>music</v>
      </c>
      <c r="T608" t="str">
        <f t="shared" si="95"/>
        <v>rock</v>
      </c>
      <c r="U608" t="str">
        <f t="shared" si="96"/>
        <v>Mar</v>
      </c>
      <c r="V608" t="str">
        <f t="shared" si="97"/>
        <v>2016</v>
      </c>
      <c r="W608" t="str">
        <f t="shared" si="98"/>
        <v>Mar</v>
      </c>
      <c r="X608" t="str">
        <f t="shared" si="99"/>
        <v>2016</v>
      </c>
    </row>
    <row r="609" spans="1:24" ht="18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 s="7">
        <f t="shared" si="90"/>
        <v>131.29869186046511</v>
      </c>
      <c r="H609" s="7">
        <f t="shared" si="91"/>
        <v>81.016591928251117</v>
      </c>
      <c r="I609">
        <v>2230</v>
      </c>
      <c r="J609" t="s">
        <v>21</v>
      </c>
      <c r="K609" t="s">
        <v>22</v>
      </c>
      <c r="L609" s="8">
        <f t="shared" si="92"/>
        <v>41721.208333333336</v>
      </c>
      <c r="M609">
        <v>1395550800</v>
      </c>
      <c r="N609" s="8">
        <f t="shared" si="93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s="10" t="str">
        <f t="shared" si="94"/>
        <v>food</v>
      </c>
      <c r="T609" t="str">
        <f t="shared" si="95"/>
        <v>food trucks</v>
      </c>
      <c r="U609" t="str">
        <f t="shared" si="96"/>
        <v>Mar</v>
      </c>
      <c r="V609" t="str">
        <f t="shared" si="97"/>
        <v>2014</v>
      </c>
      <c r="W609" t="str">
        <f t="shared" si="98"/>
        <v>Mar</v>
      </c>
      <c r="X609" t="str">
        <f t="shared" si="99"/>
        <v>2014</v>
      </c>
    </row>
    <row r="610" spans="1:24" ht="18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 s="7">
        <f t="shared" si="90"/>
        <v>283.97435897435901</v>
      </c>
      <c r="H610" s="7">
        <f t="shared" si="91"/>
        <v>35.047468354430379</v>
      </c>
      <c r="I610">
        <v>316</v>
      </c>
      <c r="J610" t="s">
        <v>21</v>
      </c>
      <c r="K610" t="s">
        <v>22</v>
      </c>
      <c r="L610" s="8">
        <f t="shared" si="92"/>
        <v>43530.25</v>
      </c>
      <c r="M610">
        <v>1551852000</v>
      </c>
      <c r="N610" s="8">
        <f t="shared" si="93"/>
        <v>43534.25</v>
      </c>
      <c r="O610">
        <v>1552197600</v>
      </c>
      <c r="P610" t="b">
        <v>0</v>
      </c>
      <c r="Q610" t="b">
        <v>1</v>
      </c>
      <c r="R610" t="s">
        <v>159</v>
      </c>
      <c r="S610" s="10" t="str">
        <f t="shared" si="94"/>
        <v>music</v>
      </c>
      <c r="T610" t="str">
        <f t="shared" si="95"/>
        <v>jazz</v>
      </c>
      <c r="U610" t="str">
        <f t="shared" si="96"/>
        <v>Mar</v>
      </c>
      <c r="V610" t="str">
        <f t="shared" si="97"/>
        <v>2019</v>
      </c>
      <c r="W610" t="str">
        <f t="shared" si="98"/>
        <v>Mar</v>
      </c>
      <c r="X610" t="str">
        <f t="shared" si="99"/>
        <v>2019</v>
      </c>
    </row>
    <row r="611" spans="1:24" ht="18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 s="7">
        <f t="shared" si="90"/>
        <v>120.41999999999999</v>
      </c>
      <c r="H611" s="7">
        <f t="shared" si="91"/>
        <v>102.92307692307692</v>
      </c>
      <c r="I611">
        <v>117</v>
      </c>
      <c r="J611" t="s">
        <v>21</v>
      </c>
      <c r="K611" t="s">
        <v>22</v>
      </c>
      <c r="L611" s="8">
        <f t="shared" si="92"/>
        <v>43481.25</v>
      </c>
      <c r="M611">
        <v>1547618400</v>
      </c>
      <c r="N611" s="8">
        <f t="shared" si="93"/>
        <v>43498.25</v>
      </c>
      <c r="O611">
        <v>1549087200</v>
      </c>
      <c r="P611" t="b">
        <v>0</v>
      </c>
      <c r="Q611" t="b">
        <v>0</v>
      </c>
      <c r="R611" t="s">
        <v>474</v>
      </c>
      <c r="S611" s="10" t="str">
        <f t="shared" si="94"/>
        <v>film &amp; video</v>
      </c>
      <c r="T611" t="str">
        <f t="shared" si="95"/>
        <v>science fiction</v>
      </c>
      <c r="U611" t="str">
        <f t="shared" si="96"/>
        <v>Jan</v>
      </c>
      <c r="V611" t="str">
        <f t="shared" si="97"/>
        <v>2019</v>
      </c>
      <c r="W611" t="str">
        <f t="shared" si="98"/>
        <v>Feb</v>
      </c>
      <c r="X611" t="str">
        <f t="shared" si="99"/>
        <v>2019</v>
      </c>
    </row>
    <row r="612" spans="1:24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 s="7">
        <f t="shared" si="90"/>
        <v>419.0560747663551</v>
      </c>
      <c r="H612" s="7">
        <f t="shared" si="91"/>
        <v>27.998126756166094</v>
      </c>
      <c r="I612">
        <v>6406</v>
      </c>
      <c r="J612" t="s">
        <v>21</v>
      </c>
      <c r="K612" t="s">
        <v>22</v>
      </c>
      <c r="L612" s="8">
        <f t="shared" si="92"/>
        <v>41259.25</v>
      </c>
      <c r="M612">
        <v>1355637600</v>
      </c>
      <c r="N612" s="8">
        <f t="shared" si="93"/>
        <v>41273.25</v>
      </c>
      <c r="O612">
        <v>1356847200</v>
      </c>
      <c r="P612" t="b">
        <v>0</v>
      </c>
      <c r="Q612" t="b">
        <v>0</v>
      </c>
      <c r="R612" t="s">
        <v>33</v>
      </c>
      <c r="S612" s="10" t="str">
        <f t="shared" si="94"/>
        <v>theater</v>
      </c>
      <c r="T612" t="str">
        <f t="shared" si="95"/>
        <v>plays</v>
      </c>
      <c r="U612" t="str">
        <f t="shared" si="96"/>
        <v>Dec</v>
      </c>
      <c r="V612" t="str">
        <f t="shared" si="97"/>
        <v>2012</v>
      </c>
      <c r="W612" t="str">
        <f t="shared" si="98"/>
        <v>Dec</v>
      </c>
      <c r="X612" t="str">
        <f t="shared" si="99"/>
        <v>2012</v>
      </c>
    </row>
    <row r="613" spans="1:24" ht="18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 s="7">
        <f t="shared" si="90"/>
        <v>13.853658536585368</v>
      </c>
      <c r="H613" s="7">
        <f t="shared" si="91"/>
        <v>75.733333333333334</v>
      </c>
      <c r="I613">
        <v>15</v>
      </c>
      <c r="J613" t="s">
        <v>21</v>
      </c>
      <c r="K613" t="s">
        <v>22</v>
      </c>
      <c r="L613" s="8">
        <f t="shared" si="92"/>
        <v>41480.208333333336</v>
      </c>
      <c r="M613">
        <v>1374728400</v>
      </c>
      <c r="N613" s="8">
        <f t="shared" si="93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s="10" t="str">
        <f t="shared" si="94"/>
        <v>theater</v>
      </c>
      <c r="T613" t="str">
        <f t="shared" si="95"/>
        <v>plays</v>
      </c>
      <c r="U613" t="str">
        <f t="shared" si="96"/>
        <v>Jul</v>
      </c>
      <c r="V613" t="str">
        <f t="shared" si="97"/>
        <v>2013</v>
      </c>
      <c r="W613" t="str">
        <f t="shared" si="98"/>
        <v>Aug</v>
      </c>
      <c r="X613" t="str">
        <f t="shared" si="99"/>
        <v>2013</v>
      </c>
    </row>
    <row r="614" spans="1:24" ht="18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 s="7">
        <f t="shared" si="90"/>
        <v>139.43548387096774</v>
      </c>
      <c r="H614" s="7">
        <f t="shared" si="91"/>
        <v>45.026041666666664</v>
      </c>
      <c r="I614">
        <v>192</v>
      </c>
      <c r="J614" t="s">
        <v>21</v>
      </c>
      <c r="K614" t="s">
        <v>22</v>
      </c>
      <c r="L614" s="8">
        <f t="shared" si="92"/>
        <v>40474.208333333336</v>
      </c>
      <c r="M614">
        <v>1287810000</v>
      </c>
      <c r="N614" s="8">
        <f t="shared" si="93"/>
        <v>40497.25</v>
      </c>
      <c r="O614">
        <v>1289800800</v>
      </c>
      <c r="P614" t="b">
        <v>0</v>
      </c>
      <c r="Q614" t="b">
        <v>0</v>
      </c>
      <c r="R614" t="s">
        <v>50</v>
      </c>
      <c r="S614" s="10" t="str">
        <f t="shared" si="94"/>
        <v>music</v>
      </c>
      <c r="T614" t="str">
        <f t="shared" si="95"/>
        <v>electric music</v>
      </c>
      <c r="U614" t="str">
        <f t="shared" si="96"/>
        <v>Oct</v>
      </c>
      <c r="V614" t="str">
        <f t="shared" si="97"/>
        <v>2010</v>
      </c>
      <c r="W614" t="str">
        <f t="shared" si="98"/>
        <v>Nov</v>
      </c>
      <c r="X614" t="str">
        <f t="shared" si="99"/>
        <v>2010</v>
      </c>
    </row>
    <row r="615" spans="1:24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 s="7">
        <f t="shared" si="90"/>
        <v>174</v>
      </c>
      <c r="H615" s="7">
        <f t="shared" si="91"/>
        <v>73.615384615384613</v>
      </c>
      <c r="I615">
        <v>26</v>
      </c>
      <c r="J615" t="s">
        <v>15</v>
      </c>
      <c r="K615" t="s">
        <v>16</v>
      </c>
      <c r="L615" s="8">
        <f t="shared" si="92"/>
        <v>42973.208333333328</v>
      </c>
      <c r="M615">
        <v>1503723600</v>
      </c>
      <c r="N615" s="8">
        <f t="shared" si="93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s="10" t="str">
        <f t="shared" si="94"/>
        <v>theater</v>
      </c>
      <c r="T615" t="str">
        <f t="shared" si="95"/>
        <v>plays</v>
      </c>
      <c r="U615" t="str">
        <f t="shared" si="96"/>
        <v>Aug</v>
      </c>
      <c r="V615" t="str">
        <f t="shared" si="97"/>
        <v>2017</v>
      </c>
      <c r="W615" t="str">
        <f t="shared" si="98"/>
        <v>Sep</v>
      </c>
      <c r="X615" t="str">
        <f t="shared" si="99"/>
        <v>2017</v>
      </c>
    </row>
    <row r="616" spans="1:24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 s="7">
        <f t="shared" si="90"/>
        <v>155.49056603773585</v>
      </c>
      <c r="H616" s="7">
        <f t="shared" si="91"/>
        <v>56.991701244813278</v>
      </c>
      <c r="I616">
        <v>723</v>
      </c>
      <c r="J616" t="s">
        <v>21</v>
      </c>
      <c r="K616" t="s">
        <v>22</v>
      </c>
      <c r="L616" s="8">
        <f t="shared" si="92"/>
        <v>42746.25</v>
      </c>
      <c r="M616">
        <v>1484114400</v>
      </c>
      <c r="N616" s="8">
        <f t="shared" si="93"/>
        <v>42764.25</v>
      </c>
      <c r="O616">
        <v>1485669600</v>
      </c>
      <c r="P616" t="b">
        <v>0</v>
      </c>
      <c r="Q616" t="b">
        <v>0</v>
      </c>
      <c r="R616" t="s">
        <v>33</v>
      </c>
      <c r="S616" s="10" t="str">
        <f t="shared" si="94"/>
        <v>theater</v>
      </c>
      <c r="T616" t="str">
        <f t="shared" si="95"/>
        <v>plays</v>
      </c>
      <c r="U616" t="str">
        <f t="shared" si="96"/>
        <v>Jan</v>
      </c>
      <c r="V616" t="str">
        <f t="shared" si="97"/>
        <v>2017</v>
      </c>
      <c r="W616" t="str">
        <f t="shared" si="98"/>
        <v>Jan</v>
      </c>
      <c r="X616" t="str">
        <f t="shared" si="99"/>
        <v>2017</v>
      </c>
    </row>
    <row r="617" spans="1:24" ht="18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 s="7">
        <f t="shared" si="90"/>
        <v>170.44705882352943</v>
      </c>
      <c r="H617" s="7">
        <f t="shared" si="91"/>
        <v>85.223529411764702</v>
      </c>
      <c r="I617">
        <v>170</v>
      </c>
      <c r="J617" t="s">
        <v>107</v>
      </c>
      <c r="K617" t="s">
        <v>108</v>
      </c>
      <c r="L617" s="8">
        <f t="shared" si="92"/>
        <v>42489.208333333328</v>
      </c>
      <c r="M617">
        <v>1461906000</v>
      </c>
      <c r="N617" s="8">
        <f t="shared" si="93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s="10" t="str">
        <f t="shared" si="94"/>
        <v>theater</v>
      </c>
      <c r="T617" t="str">
        <f t="shared" si="95"/>
        <v>plays</v>
      </c>
      <c r="U617" t="str">
        <f t="shared" si="96"/>
        <v>Apr</v>
      </c>
      <c r="V617" t="str">
        <f t="shared" si="97"/>
        <v>2016</v>
      </c>
      <c r="W617" t="str">
        <f t="shared" si="98"/>
        <v>May</v>
      </c>
      <c r="X617" t="str">
        <f t="shared" si="99"/>
        <v>2016</v>
      </c>
    </row>
    <row r="618" spans="1:24" ht="18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 s="7">
        <f t="shared" si="90"/>
        <v>189.515625</v>
      </c>
      <c r="H618" s="7">
        <f t="shared" si="91"/>
        <v>50.962184873949582</v>
      </c>
      <c r="I618">
        <v>238</v>
      </c>
      <c r="J618" t="s">
        <v>40</v>
      </c>
      <c r="K618" t="s">
        <v>41</v>
      </c>
      <c r="L618" s="8">
        <f t="shared" si="92"/>
        <v>41537.208333333336</v>
      </c>
      <c r="M618">
        <v>1379653200</v>
      </c>
      <c r="N618" s="8">
        <f t="shared" si="93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s="10" t="str">
        <f t="shared" si="94"/>
        <v>music</v>
      </c>
      <c r="T618" t="str">
        <f t="shared" si="95"/>
        <v>indie rock</v>
      </c>
      <c r="U618" t="str">
        <f t="shared" si="96"/>
        <v>Sep</v>
      </c>
      <c r="V618" t="str">
        <f t="shared" si="97"/>
        <v>2013</v>
      </c>
      <c r="W618" t="str">
        <f t="shared" si="98"/>
        <v>Sep</v>
      </c>
      <c r="X618" t="str">
        <f t="shared" si="99"/>
        <v>2013</v>
      </c>
    </row>
    <row r="619" spans="1:24" ht="18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 s="7">
        <f t="shared" si="90"/>
        <v>249.71428571428572</v>
      </c>
      <c r="H619" s="7">
        <f t="shared" si="91"/>
        <v>63.563636363636363</v>
      </c>
      <c r="I619">
        <v>55</v>
      </c>
      <c r="J619" t="s">
        <v>21</v>
      </c>
      <c r="K619" t="s">
        <v>22</v>
      </c>
      <c r="L619" s="8">
        <f t="shared" si="92"/>
        <v>41794.208333333336</v>
      </c>
      <c r="M619">
        <v>1401858000</v>
      </c>
      <c r="N619" s="8">
        <f t="shared" si="93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s="10" t="str">
        <f t="shared" si="94"/>
        <v>theater</v>
      </c>
      <c r="T619" t="str">
        <f t="shared" si="95"/>
        <v>plays</v>
      </c>
      <c r="U619" t="str">
        <f t="shared" si="96"/>
        <v>Jun</v>
      </c>
      <c r="V619" t="str">
        <f t="shared" si="97"/>
        <v>2014</v>
      </c>
      <c r="W619" t="str">
        <f t="shared" si="98"/>
        <v>Jun</v>
      </c>
      <c r="X619" t="str">
        <f t="shared" si="99"/>
        <v>2014</v>
      </c>
    </row>
    <row r="620" spans="1:24" ht="18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 s="7">
        <f t="shared" si="90"/>
        <v>48.860523665659613</v>
      </c>
      <c r="H620" s="7">
        <f t="shared" si="91"/>
        <v>80.999165275459092</v>
      </c>
      <c r="I620">
        <v>1198</v>
      </c>
      <c r="J620" t="s">
        <v>21</v>
      </c>
      <c r="K620" t="s">
        <v>22</v>
      </c>
      <c r="L620" s="8">
        <f t="shared" si="92"/>
        <v>41396.208333333336</v>
      </c>
      <c r="M620">
        <v>1367470800</v>
      </c>
      <c r="N620" s="8">
        <f t="shared" si="93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s="10" t="str">
        <f t="shared" si="94"/>
        <v>publishing</v>
      </c>
      <c r="T620" t="str">
        <f t="shared" si="95"/>
        <v>nonfiction</v>
      </c>
      <c r="U620" t="str">
        <f t="shared" si="96"/>
        <v>May</v>
      </c>
      <c r="V620" t="str">
        <f t="shared" si="97"/>
        <v>2013</v>
      </c>
      <c r="W620" t="str">
        <f t="shared" si="98"/>
        <v>May</v>
      </c>
      <c r="X620" t="str">
        <f t="shared" si="99"/>
        <v>2013</v>
      </c>
    </row>
    <row r="621" spans="1:24" ht="18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 s="7">
        <f t="shared" si="90"/>
        <v>28.461970393057683</v>
      </c>
      <c r="H621" s="7">
        <f t="shared" si="91"/>
        <v>86.044753086419746</v>
      </c>
      <c r="I621">
        <v>648</v>
      </c>
      <c r="J621" t="s">
        <v>21</v>
      </c>
      <c r="K621" t="s">
        <v>22</v>
      </c>
      <c r="L621" s="8">
        <f t="shared" si="92"/>
        <v>40669.208333333336</v>
      </c>
      <c r="M621">
        <v>1304658000</v>
      </c>
      <c r="N621" s="8">
        <f t="shared" si="93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s="10" t="str">
        <f t="shared" si="94"/>
        <v>theater</v>
      </c>
      <c r="T621" t="str">
        <f t="shared" si="95"/>
        <v>plays</v>
      </c>
      <c r="U621" t="str">
        <f t="shared" si="96"/>
        <v>May</v>
      </c>
      <c r="V621" t="str">
        <f t="shared" si="97"/>
        <v>2011</v>
      </c>
      <c r="W621" t="str">
        <f t="shared" si="98"/>
        <v>May</v>
      </c>
      <c r="X621" t="str">
        <f t="shared" si="99"/>
        <v>2011</v>
      </c>
    </row>
    <row r="622" spans="1:24" ht="18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 s="7">
        <f t="shared" si="90"/>
        <v>268.02325581395348</v>
      </c>
      <c r="H622" s="7">
        <f t="shared" si="91"/>
        <v>90.0390625</v>
      </c>
      <c r="I622">
        <v>128</v>
      </c>
      <c r="J622" t="s">
        <v>26</v>
      </c>
      <c r="K622" t="s">
        <v>27</v>
      </c>
      <c r="L622" s="8">
        <f t="shared" si="92"/>
        <v>42559.208333333328</v>
      </c>
      <c r="M622">
        <v>1467954000</v>
      </c>
      <c r="N622" s="8">
        <f t="shared" si="93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s="10" t="str">
        <f t="shared" si="94"/>
        <v>photography</v>
      </c>
      <c r="T622" t="str">
        <f t="shared" si="95"/>
        <v>photography books</v>
      </c>
      <c r="U622" t="str">
        <f t="shared" si="96"/>
        <v>Jul</v>
      </c>
      <c r="V622" t="str">
        <f t="shared" si="97"/>
        <v>2016</v>
      </c>
      <c r="W622" t="str">
        <f t="shared" si="98"/>
        <v>Jul</v>
      </c>
      <c r="X622" t="str">
        <f t="shared" si="99"/>
        <v>2016</v>
      </c>
    </row>
    <row r="623" spans="1:24" ht="18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 s="7">
        <f t="shared" si="90"/>
        <v>619.80078125</v>
      </c>
      <c r="H623" s="7">
        <f t="shared" si="91"/>
        <v>74.006063432835816</v>
      </c>
      <c r="I623">
        <v>2144</v>
      </c>
      <c r="J623" t="s">
        <v>21</v>
      </c>
      <c r="K623" t="s">
        <v>22</v>
      </c>
      <c r="L623" s="8">
        <f t="shared" si="92"/>
        <v>42626.208333333328</v>
      </c>
      <c r="M623">
        <v>1473742800</v>
      </c>
      <c r="N623" s="8">
        <f t="shared" si="93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s="10" t="str">
        <f t="shared" si="94"/>
        <v>theater</v>
      </c>
      <c r="T623" t="str">
        <f t="shared" si="95"/>
        <v>plays</v>
      </c>
      <c r="U623" t="str">
        <f t="shared" si="96"/>
        <v>Sep</v>
      </c>
      <c r="V623" t="str">
        <f t="shared" si="97"/>
        <v>2016</v>
      </c>
      <c r="W623" t="str">
        <f t="shared" si="98"/>
        <v>Sep</v>
      </c>
      <c r="X623" t="str">
        <f t="shared" si="99"/>
        <v>2016</v>
      </c>
    </row>
    <row r="624" spans="1:24" ht="18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 s="7">
        <f t="shared" si="90"/>
        <v>3.1301587301587301</v>
      </c>
      <c r="H624" s="7">
        <f t="shared" si="91"/>
        <v>92.4375</v>
      </c>
      <c r="I624">
        <v>64</v>
      </c>
      <c r="J624" t="s">
        <v>21</v>
      </c>
      <c r="K624" t="s">
        <v>22</v>
      </c>
      <c r="L624" s="8">
        <f t="shared" si="92"/>
        <v>43205.208333333328</v>
      </c>
      <c r="M624">
        <v>1523768400</v>
      </c>
      <c r="N624" s="8">
        <f t="shared" si="93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s="10" t="str">
        <f t="shared" si="94"/>
        <v>music</v>
      </c>
      <c r="T624" t="str">
        <f t="shared" si="95"/>
        <v>indie rock</v>
      </c>
      <c r="U624" t="str">
        <f t="shared" si="96"/>
        <v>Apr</v>
      </c>
      <c r="V624" t="str">
        <f t="shared" si="97"/>
        <v>2018</v>
      </c>
      <c r="W624" t="str">
        <f t="shared" si="98"/>
        <v>May</v>
      </c>
      <c r="X624" t="str">
        <f t="shared" si="99"/>
        <v>2018</v>
      </c>
    </row>
    <row r="625" spans="1:24" ht="18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 s="7">
        <f t="shared" si="90"/>
        <v>159.92152704135739</v>
      </c>
      <c r="H625" s="7">
        <f t="shared" si="91"/>
        <v>55.999257333828446</v>
      </c>
      <c r="I625">
        <v>2693</v>
      </c>
      <c r="J625" t="s">
        <v>40</v>
      </c>
      <c r="K625" t="s">
        <v>41</v>
      </c>
      <c r="L625" s="8">
        <f t="shared" si="92"/>
        <v>42201.208333333328</v>
      </c>
      <c r="M625">
        <v>1437022800</v>
      </c>
      <c r="N625" s="8">
        <f t="shared" si="93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s="10" t="str">
        <f t="shared" si="94"/>
        <v>theater</v>
      </c>
      <c r="T625" t="str">
        <f t="shared" si="95"/>
        <v>plays</v>
      </c>
      <c r="U625" t="str">
        <f t="shared" si="96"/>
        <v>Jul</v>
      </c>
      <c r="V625" t="str">
        <f t="shared" si="97"/>
        <v>2015</v>
      </c>
      <c r="W625" t="str">
        <f t="shared" si="98"/>
        <v>Jul</v>
      </c>
      <c r="X625" t="str">
        <f t="shared" si="99"/>
        <v>2015</v>
      </c>
    </row>
    <row r="626" spans="1:24" ht="18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 s="7">
        <f t="shared" si="90"/>
        <v>279.39215686274508</v>
      </c>
      <c r="H626" s="7">
        <f t="shared" si="91"/>
        <v>32.983796296296298</v>
      </c>
      <c r="I626">
        <v>432</v>
      </c>
      <c r="J626" t="s">
        <v>21</v>
      </c>
      <c r="K626" t="s">
        <v>22</v>
      </c>
      <c r="L626" s="8">
        <f t="shared" si="92"/>
        <v>42029.25</v>
      </c>
      <c r="M626">
        <v>1422165600</v>
      </c>
      <c r="N626" s="8">
        <f t="shared" si="93"/>
        <v>42035.25</v>
      </c>
      <c r="O626">
        <v>1422684000</v>
      </c>
      <c r="P626" t="b">
        <v>0</v>
      </c>
      <c r="Q626" t="b">
        <v>0</v>
      </c>
      <c r="R626" t="s">
        <v>122</v>
      </c>
      <c r="S626" s="10" t="str">
        <f t="shared" si="94"/>
        <v>photography</v>
      </c>
      <c r="T626" t="str">
        <f t="shared" si="95"/>
        <v>photography books</v>
      </c>
      <c r="U626" t="str">
        <f t="shared" si="96"/>
        <v>Jan</v>
      </c>
      <c r="V626" t="str">
        <f t="shared" si="97"/>
        <v>2015</v>
      </c>
      <c r="W626" t="str">
        <f t="shared" si="98"/>
        <v>Jan</v>
      </c>
      <c r="X626" t="str">
        <f t="shared" si="99"/>
        <v>2015</v>
      </c>
    </row>
    <row r="627" spans="1:24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 s="7">
        <f t="shared" si="90"/>
        <v>77.373333333333335</v>
      </c>
      <c r="H627" s="7">
        <f t="shared" si="91"/>
        <v>93.596774193548384</v>
      </c>
      <c r="I627">
        <v>62</v>
      </c>
      <c r="J627" t="s">
        <v>21</v>
      </c>
      <c r="K627" t="s">
        <v>22</v>
      </c>
      <c r="L627" s="8">
        <f t="shared" si="92"/>
        <v>43857.25</v>
      </c>
      <c r="M627">
        <v>1580104800</v>
      </c>
      <c r="N627" s="8">
        <f t="shared" si="93"/>
        <v>43871.25</v>
      </c>
      <c r="O627">
        <v>1581314400</v>
      </c>
      <c r="P627" t="b">
        <v>0</v>
      </c>
      <c r="Q627" t="b">
        <v>0</v>
      </c>
      <c r="R627" t="s">
        <v>33</v>
      </c>
      <c r="S627" s="10" t="str">
        <f t="shared" si="94"/>
        <v>theater</v>
      </c>
      <c r="T627" t="str">
        <f t="shared" si="95"/>
        <v>plays</v>
      </c>
      <c r="U627" t="str">
        <f t="shared" si="96"/>
        <v>Jan</v>
      </c>
      <c r="V627" t="str">
        <f t="shared" si="97"/>
        <v>2020</v>
      </c>
      <c r="W627" t="str">
        <f t="shared" si="98"/>
        <v>Feb</v>
      </c>
      <c r="X627" t="str">
        <f t="shared" si="99"/>
        <v>2020</v>
      </c>
    </row>
    <row r="628" spans="1:24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 s="7">
        <f t="shared" si="90"/>
        <v>206.32812500000003</v>
      </c>
      <c r="H628" s="7">
        <f t="shared" si="91"/>
        <v>69.867724867724874</v>
      </c>
      <c r="I628">
        <v>189</v>
      </c>
      <c r="J628" t="s">
        <v>21</v>
      </c>
      <c r="K628" t="s">
        <v>22</v>
      </c>
      <c r="L628" s="8">
        <f t="shared" si="92"/>
        <v>40449.208333333336</v>
      </c>
      <c r="M628">
        <v>1285650000</v>
      </c>
      <c r="N628" s="8">
        <f t="shared" si="93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s="10" t="str">
        <f t="shared" si="94"/>
        <v>theater</v>
      </c>
      <c r="T628" t="str">
        <f t="shared" si="95"/>
        <v>plays</v>
      </c>
      <c r="U628" t="str">
        <f t="shared" si="96"/>
        <v>Sep</v>
      </c>
      <c r="V628" t="str">
        <f t="shared" si="97"/>
        <v>2010</v>
      </c>
      <c r="W628" t="str">
        <f t="shared" si="98"/>
        <v>Oct</v>
      </c>
      <c r="X628" t="str">
        <f t="shared" si="99"/>
        <v>2010</v>
      </c>
    </row>
    <row r="629" spans="1:24" ht="18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 s="7">
        <f t="shared" si="90"/>
        <v>694.25</v>
      </c>
      <c r="H629" s="7">
        <f t="shared" si="91"/>
        <v>72.129870129870127</v>
      </c>
      <c r="I629">
        <v>154</v>
      </c>
      <c r="J629" t="s">
        <v>40</v>
      </c>
      <c r="K629" t="s">
        <v>41</v>
      </c>
      <c r="L629" s="8">
        <f t="shared" si="92"/>
        <v>40345.208333333336</v>
      </c>
      <c r="M629">
        <v>1276664400</v>
      </c>
      <c r="N629" s="8">
        <f t="shared" si="93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s="10" t="str">
        <f t="shared" si="94"/>
        <v>food</v>
      </c>
      <c r="T629" t="str">
        <f t="shared" si="95"/>
        <v>food trucks</v>
      </c>
      <c r="U629" t="str">
        <f t="shared" si="96"/>
        <v>Jun</v>
      </c>
      <c r="V629" t="str">
        <f t="shared" si="97"/>
        <v>2010</v>
      </c>
      <c r="W629" t="str">
        <f t="shared" si="98"/>
        <v>Jul</v>
      </c>
      <c r="X629" t="str">
        <f t="shared" si="99"/>
        <v>2010</v>
      </c>
    </row>
    <row r="630" spans="1:24" ht="18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 s="7">
        <f t="shared" si="90"/>
        <v>151.78947368421052</v>
      </c>
      <c r="H630" s="7">
        <f t="shared" si="91"/>
        <v>30.041666666666668</v>
      </c>
      <c r="I630">
        <v>96</v>
      </c>
      <c r="J630" t="s">
        <v>21</v>
      </c>
      <c r="K630" t="s">
        <v>22</v>
      </c>
      <c r="L630" s="8">
        <f t="shared" si="92"/>
        <v>40455.208333333336</v>
      </c>
      <c r="M630">
        <v>1286168400</v>
      </c>
      <c r="N630" s="8">
        <f t="shared" si="93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s="10" t="str">
        <f t="shared" si="94"/>
        <v>music</v>
      </c>
      <c r="T630" t="str">
        <f t="shared" si="95"/>
        <v>indie rock</v>
      </c>
      <c r="U630" t="str">
        <f t="shared" si="96"/>
        <v>Oct</v>
      </c>
      <c r="V630" t="str">
        <f t="shared" si="97"/>
        <v>2010</v>
      </c>
      <c r="W630" t="str">
        <f t="shared" si="98"/>
        <v>Oct</v>
      </c>
      <c r="X630" t="str">
        <f t="shared" si="99"/>
        <v>2010</v>
      </c>
    </row>
    <row r="631" spans="1:24" ht="18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 s="7">
        <f t="shared" si="90"/>
        <v>64.58207217694995</v>
      </c>
      <c r="H631" s="7">
        <f t="shared" si="91"/>
        <v>73.968000000000004</v>
      </c>
      <c r="I631">
        <v>750</v>
      </c>
      <c r="J631" t="s">
        <v>21</v>
      </c>
      <c r="K631" t="s">
        <v>22</v>
      </c>
      <c r="L631" s="8">
        <f t="shared" si="92"/>
        <v>42557.208333333328</v>
      </c>
      <c r="M631">
        <v>1467781200</v>
      </c>
      <c r="N631" s="8">
        <f t="shared" si="93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s="10" t="str">
        <f t="shared" si="94"/>
        <v>theater</v>
      </c>
      <c r="T631" t="str">
        <f t="shared" si="95"/>
        <v>plays</v>
      </c>
      <c r="U631" t="str">
        <f t="shared" si="96"/>
        <v>Jul</v>
      </c>
      <c r="V631" t="str">
        <f t="shared" si="97"/>
        <v>2016</v>
      </c>
      <c r="W631" t="str">
        <f t="shared" si="98"/>
        <v>Jul</v>
      </c>
      <c r="X631" t="str">
        <f t="shared" si="99"/>
        <v>2016</v>
      </c>
    </row>
    <row r="632" spans="1:24" ht="18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 s="7">
        <f t="shared" si="90"/>
        <v>62.873684210526314</v>
      </c>
      <c r="H632" s="7">
        <f t="shared" si="91"/>
        <v>68.65517241379311</v>
      </c>
      <c r="I632">
        <v>87</v>
      </c>
      <c r="J632" t="s">
        <v>21</v>
      </c>
      <c r="K632" t="s">
        <v>22</v>
      </c>
      <c r="L632" s="8">
        <f t="shared" si="92"/>
        <v>43586.208333333328</v>
      </c>
      <c r="M632">
        <v>1556686800</v>
      </c>
      <c r="N632" s="8">
        <f t="shared" si="93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s="10" t="str">
        <f t="shared" si="94"/>
        <v>theater</v>
      </c>
      <c r="T632" t="str">
        <f t="shared" si="95"/>
        <v>plays</v>
      </c>
      <c r="U632" t="str">
        <f t="shared" si="96"/>
        <v>May</v>
      </c>
      <c r="V632" t="str">
        <f t="shared" si="97"/>
        <v>2019</v>
      </c>
      <c r="W632" t="str">
        <f t="shared" si="98"/>
        <v>May</v>
      </c>
      <c r="X632" t="str">
        <f t="shared" si="99"/>
        <v>2019</v>
      </c>
    </row>
    <row r="633" spans="1:24" ht="18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 s="7">
        <f t="shared" si="90"/>
        <v>310.39864864864865</v>
      </c>
      <c r="H633" s="7">
        <f t="shared" si="91"/>
        <v>59.992164544564154</v>
      </c>
      <c r="I633">
        <v>3063</v>
      </c>
      <c r="J633" t="s">
        <v>21</v>
      </c>
      <c r="K633" t="s">
        <v>22</v>
      </c>
      <c r="L633" s="8">
        <f t="shared" si="92"/>
        <v>43550.208333333328</v>
      </c>
      <c r="M633">
        <v>1553576400</v>
      </c>
      <c r="N633" s="8">
        <f t="shared" si="93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s="10" t="str">
        <f t="shared" si="94"/>
        <v>theater</v>
      </c>
      <c r="T633" t="str">
        <f t="shared" si="95"/>
        <v>plays</v>
      </c>
      <c r="U633" t="str">
        <f t="shared" si="96"/>
        <v>Mar</v>
      </c>
      <c r="V633" t="str">
        <f t="shared" si="97"/>
        <v>2019</v>
      </c>
      <c r="W633" t="str">
        <f t="shared" si="98"/>
        <v>Mar</v>
      </c>
      <c r="X633" t="str">
        <f t="shared" si="99"/>
        <v>2019</v>
      </c>
    </row>
    <row r="634" spans="1:24" ht="18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 s="7">
        <f t="shared" si="90"/>
        <v>42.859916782246884</v>
      </c>
      <c r="H634" s="7">
        <f t="shared" si="91"/>
        <v>111.15827338129496</v>
      </c>
      <c r="I634">
        <v>278</v>
      </c>
      <c r="J634" t="s">
        <v>21</v>
      </c>
      <c r="K634" t="s">
        <v>22</v>
      </c>
      <c r="L634" s="8">
        <f t="shared" si="92"/>
        <v>41945.208333333336</v>
      </c>
      <c r="M634">
        <v>1414904400</v>
      </c>
      <c r="N634" s="8">
        <f t="shared" si="93"/>
        <v>41963.25</v>
      </c>
      <c r="O634">
        <v>1416463200</v>
      </c>
      <c r="P634" t="b">
        <v>0</v>
      </c>
      <c r="Q634" t="b">
        <v>0</v>
      </c>
      <c r="R634" t="s">
        <v>33</v>
      </c>
      <c r="S634" s="10" t="str">
        <f t="shared" si="94"/>
        <v>theater</v>
      </c>
      <c r="T634" t="str">
        <f t="shared" si="95"/>
        <v>plays</v>
      </c>
      <c r="U634" t="str">
        <f t="shared" si="96"/>
        <v>Nov</v>
      </c>
      <c r="V634" t="str">
        <f t="shared" si="97"/>
        <v>2014</v>
      </c>
      <c r="W634" t="str">
        <f t="shared" si="98"/>
        <v>Nov</v>
      </c>
      <c r="X634" t="str">
        <f t="shared" si="99"/>
        <v>2014</v>
      </c>
    </row>
    <row r="635" spans="1:24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 s="7">
        <f t="shared" si="90"/>
        <v>83.119402985074629</v>
      </c>
      <c r="H635" s="7">
        <f t="shared" si="91"/>
        <v>53.038095238095238</v>
      </c>
      <c r="I635">
        <v>105</v>
      </c>
      <c r="J635" t="s">
        <v>21</v>
      </c>
      <c r="K635" t="s">
        <v>22</v>
      </c>
      <c r="L635" s="8">
        <f t="shared" si="92"/>
        <v>42315.25</v>
      </c>
      <c r="M635">
        <v>1446876000</v>
      </c>
      <c r="N635" s="8">
        <f t="shared" si="93"/>
        <v>42319.25</v>
      </c>
      <c r="O635">
        <v>1447221600</v>
      </c>
      <c r="P635" t="b">
        <v>0</v>
      </c>
      <c r="Q635" t="b">
        <v>0</v>
      </c>
      <c r="R635" t="s">
        <v>71</v>
      </c>
      <c r="S635" s="10" t="str">
        <f t="shared" si="94"/>
        <v>film &amp; video</v>
      </c>
      <c r="T635" t="str">
        <f t="shared" si="95"/>
        <v>animation</v>
      </c>
      <c r="U635" t="str">
        <f t="shared" si="96"/>
        <v>Nov</v>
      </c>
      <c r="V635" t="str">
        <f t="shared" si="97"/>
        <v>2015</v>
      </c>
      <c r="W635" t="str">
        <f t="shared" si="98"/>
        <v>Nov</v>
      </c>
      <c r="X635" t="str">
        <f t="shared" si="99"/>
        <v>2015</v>
      </c>
    </row>
    <row r="636" spans="1:24" ht="18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 s="7">
        <f t="shared" si="90"/>
        <v>78.531302876480552</v>
      </c>
      <c r="H636" s="7">
        <f t="shared" si="91"/>
        <v>55.985524728588658</v>
      </c>
      <c r="I636">
        <v>1658</v>
      </c>
      <c r="J636" t="s">
        <v>21</v>
      </c>
      <c r="K636" t="s">
        <v>22</v>
      </c>
      <c r="L636" s="8">
        <f t="shared" si="92"/>
        <v>42819.208333333328</v>
      </c>
      <c r="M636">
        <v>1490418000</v>
      </c>
      <c r="N636" s="8">
        <f t="shared" si="93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s="10" t="str">
        <f t="shared" si="94"/>
        <v>film &amp; video</v>
      </c>
      <c r="T636" t="str">
        <f t="shared" si="95"/>
        <v>television</v>
      </c>
      <c r="U636" t="str">
        <f t="shared" si="96"/>
        <v>Mar</v>
      </c>
      <c r="V636" t="str">
        <f t="shared" si="97"/>
        <v>2017</v>
      </c>
      <c r="W636" t="str">
        <f t="shared" si="98"/>
        <v>Apr</v>
      </c>
      <c r="X636" t="str">
        <f t="shared" si="99"/>
        <v>2017</v>
      </c>
    </row>
    <row r="637" spans="1:24" ht="18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 s="7">
        <f t="shared" si="90"/>
        <v>114.09352517985612</v>
      </c>
      <c r="H637" s="7">
        <f t="shared" si="91"/>
        <v>69.986760812003524</v>
      </c>
      <c r="I637">
        <v>2266</v>
      </c>
      <c r="J637" t="s">
        <v>21</v>
      </c>
      <c r="K637" t="s">
        <v>22</v>
      </c>
      <c r="L637" s="8">
        <f t="shared" si="92"/>
        <v>41314.25</v>
      </c>
      <c r="M637">
        <v>1360389600</v>
      </c>
      <c r="N637" s="8">
        <f t="shared" si="93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s="10" t="str">
        <f t="shared" si="94"/>
        <v>film &amp; video</v>
      </c>
      <c r="T637" t="str">
        <f t="shared" si="95"/>
        <v>television</v>
      </c>
      <c r="U637" t="str">
        <f t="shared" si="96"/>
        <v>Feb</v>
      </c>
      <c r="V637" t="str">
        <f t="shared" si="97"/>
        <v>2013</v>
      </c>
      <c r="W637" t="str">
        <f t="shared" si="98"/>
        <v>Mar</v>
      </c>
      <c r="X637" t="str">
        <f t="shared" si="99"/>
        <v>2013</v>
      </c>
    </row>
    <row r="638" spans="1:24" ht="18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 s="7">
        <f t="shared" si="90"/>
        <v>64.537683358624179</v>
      </c>
      <c r="H638" s="7">
        <f t="shared" si="91"/>
        <v>48.998079877112133</v>
      </c>
      <c r="I638">
        <v>2604</v>
      </c>
      <c r="J638" t="s">
        <v>36</v>
      </c>
      <c r="K638" t="s">
        <v>37</v>
      </c>
      <c r="L638" s="8">
        <f t="shared" si="92"/>
        <v>40926.25</v>
      </c>
      <c r="M638">
        <v>1326866400</v>
      </c>
      <c r="N638" s="8">
        <f t="shared" si="93"/>
        <v>40971.25</v>
      </c>
      <c r="O638">
        <v>1330754400</v>
      </c>
      <c r="P638" t="b">
        <v>0</v>
      </c>
      <c r="Q638" t="b">
        <v>1</v>
      </c>
      <c r="R638" t="s">
        <v>71</v>
      </c>
      <c r="S638" s="10" t="str">
        <f t="shared" si="94"/>
        <v>film &amp; video</v>
      </c>
      <c r="T638" t="str">
        <f t="shared" si="95"/>
        <v>animation</v>
      </c>
      <c r="U638" t="str">
        <f t="shared" si="96"/>
        <v>Jan</v>
      </c>
      <c r="V638" t="str">
        <f t="shared" si="97"/>
        <v>2012</v>
      </c>
      <c r="W638" t="str">
        <f t="shared" si="98"/>
        <v>Mar</v>
      </c>
      <c r="X638" t="str">
        <f t="shared" si="99"/>
        <v>2012</v>
      </c>
    </row>
    <row r="639" spans="1:24" ht="18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 s="7">
        <f t="shared" si="90"/>
        <v>79.411764705882348</v>
      </c>
      <c r="H639" s="7">
        <f t="shared" si="91"/>
        <v>103.84615384615384</v>
      </c>
      <c r="I639">
        <v>65</v>
      </c>
      <c r="J639" t="s">
        <v>21</v>
      </c>
      <c r="K639" t="s">
        <v>22</v>
      </c>
      <c r="L639" s="8">
        <f t="shared" si="92"/>
        <v>42688.25</v>
      </c>
      <c r="M639">
        <v>1479103200</v>
      </c>
      <c r="N639" s="8">
        <f t="shared" si="93"/>
        <v>42696.25</v>
      </c>
      <c r="O639">
        <v>1479794400</v>
      </c>
      <c r="P639" t="b">
        <v>0</v>
      </c>
      <c r="Q639" t="b">
        <v>0</v>
      </c>
      <c r="R639" t="s">
        <v>33</v>
      </c>
      <c r="S639" s="10" t="str">
        <f t="shared" si="94"/>
        <v>theater</v>
      </c>
      <c r="T639" t="str">
        <f t="shared" si="95"/>
        <v>plays</v>
      </c>
      <c r="U639" t="str">
        <f t="shared" si="96"/>
        <v>Nov</v>
      </c>
      <c r="V639" t="str">
        <f t="shared" si="97"/>
        <v>2016</v>
      </c>
      <c r="W639" t="str">
        <f t="shared" si="98"/>
        <v>Nov</v>
      </c>
      <c r="X639" t="str">
        <f t="shared" si="99"/>
        <v>2016</v>
      </c>
    </row>
    <row r="640" spans="1:24" ht="18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 s="7">
        <f t="shared" si="90"/>
        <v>11.419117647058824</v>
      </c>
      <c r="H640" s="7">
        <f t="shared" si="91"/>
        <v>99.127659574468083</v>
      </c>
      <c r="I640">
        <v>94</v>
      </c>
      <c r="J640" t="s">
        <v>21</v>
      </c>
      <c r="K640" t="s">
        <v>22</v>
      </c>
      <c r="L640" s="8">
        <f t="shared" si="92"/>
        <v>40386.208333333336</v>
      </c>
      <c r="M640">
        <v>1280206800</v>
      </c>
      <c r="N640" s="8">
        <f t="shared" si="93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s="10" t="str">
        <f t="shared" si="94"/>
        <v>theater</v>
      </c>
      <c r="T640" t="str">
        <f t="shared" si="95"/>
        <v>plays</v>
      </c>
      <c r="U640" t="str">
        <f t="shared" si="96"/>
        <v>Jul</v>
      </c>
      <c r="V640" t="str">
        <f t="shared" si="97"/>
        <v>2010</v>
      </c>
      <c r="W640" t="str">
        <f t="shared" si="98"/>
        <v>Aug</v>
      </c>
      <c r="X640" t="str">
        <f t="shared" si="99"/>
        <v>2010</v>
      </c>
    </row>
    <row r="641" spans="1:24" ht="18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 s="7">
        <f t="shared" si="90"/>
        <v>56.186046511627907</v>
      </c>
      <c r="H641" s="7">
        <f t="shared" si="91"/>
        <v>107.37777777777778</v>
      </c>
      <c r="I641">
        <v>45</v>
      </c>
      <c r="J641" t="s">
        <v>21</v>
      </c>
      <c r="K641" t="s">
        <v>22</v>
      </c>
      <c r="L641" s="8">
        <f t="shared" si="92"/>
        <v>43309.208333333328</v>
      </c>
      <c r="M641">
        <v>1532754000</v>
      </c>
      <c r="N641" s="8">
        <f t="shared" si="93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s="10" t="str">
        <f t="shared" si="94"/>
        <v>film &amp; video</v>
      </c>
      <c r="T641" t="str">
        <f t="shared" si="95"/>
        <v>drama</v>
      </c>
      <c r="U641" t="str">
        <f t="shared" si="96"/>
        <v>Jul</v>
      </c>
      <c r="V641" t="str">
        <f t="shared" si="97"/>
        <v>2018</v>
      </c>
      <c r="W641" t="str">
        <f t="shared" si="98"/>
        <v>Jul</v>
      </c>
      <c r="X641" t="str">
        <f t="shared" si="99"/>
        <v>2018</v>
      </c>
    </row>
    <row r="642" spans="1:24" ht="18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 s="7">
        <f t="shared" si="90"/>
        <v>16.501669449081803</v>
      </c>
      <c r="H642" s="7">
        <f t="shared" si="91"/>
        <v>76.922178988326849</v>
      </c>
      <c r="I642">
        <v>257</v>
      </c>
      <c r="J642" t="s">
        <v>21</v>
      </c>
      <c r="K642" t="s">
        <v>22</v>
      </c>
      <c r="L642" s="8">
        <f t="shared" si="92"/>
        <v>42387.25</v>
      </c>
      <c r="M642">
        <v>1453096800</v>
      </c>
      <c r="N642" s="8">
        <f t="shared" si="93"/>
        <v>42390.25</v>
      </c>
      <c r="O642">
        <v>1453356000</v>
      </c>
      <c r="P642" t="b">
        <v>0</v>
      </c>
      <c r="Q642" t="b">
        <v>0</v>
      </c>
      <c r="R642" t="s">
        <v>33</v>
      </c>
      <c r="S642" s="10" t="str">
        <f t="shared" si="94"/>
        <v>theater</v>
      </c>
      <c r="T642" t="str">
        <f t="shared" si="95"/>
        <v>plays</v>
      </c>
      <c r="U642" t="str">
        <f t="shared" si="96"/>
        <v>Jan</v>
      </c>
      <c r="V642" t="str">
        <f t="shared" si="97"/>
        <v>2016</v>
      </c>
      <c r="W642" t="str">
        <f t="shared" si="98"/>
        <v>Jan</v>
      </c>
      <c r="X642" t="str">
        <f t="shared" si="99"/>
        <v>2016</v>
      </c>
    </row>
    <row r="643" spans="1:24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 s="7">
        <f t="shared" ref="G643:G706" si="100">IFERROR(E643/D643,0)*100</f>
        <v>119.96808510638297</v>
      </c>
      <c r="H643" s="7">
        <f t="shared" ref="H643:H706" si="101">IFERROR(E643/I643,0)</f>
        <v>58.128865979381445</v>
      </c>
      <c r="I643">
        <v>194</v>
      </c>
      <c r="J643" t="s">
        <v>98</v>
      </c>
      <c r="K643" t="s">
        <v>99</v>
      </c>
      <c r="L643" s="8">
        <f t="shared" ref="L643:L706" si="102">(M643/86400)+DATE(1970,1,1)</f>
        <v>42786.25</v>
      </c>
      <c r="M643">
        <v>1487570400</v>
      </c>
      <c r="N643" s="8">
        <f t="shared" ref="N643:N706" si="103">(O643/86400)+DATE(1970,1,1)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s="10" t="str">
        <f t="shared" ref="S643:S706" si="104">LEFT(R643, SEARCH("/",R643,1)-1)</f>
        <v>theater</v>
      </c>
      <c r="T643" t="str">
        <f t="shared" ref="T643:T706" si="105">RIGHT(R643,LEN(R643)-SEARCH("/",R643,1))</f>
        <v>plays</v>
      </c>
      <c r="U643" t="str">
        <f t="shared" ref="U643:U706" si="106">TEXT(L:L,"mmm")</f>
        <v>Feb</v>
      </c>
      <c r="V643" t="str">
        <f t="shared" ref="V643:V706" si="107">TEXT(L:L,"yyy")</f>
        <v>2017</v>
      </c>
      <c r="W643" t="str">
        <f t="shared" ref="W643:W706" si="108">TEXT(N:N,"mmm")</f>
        <v>Mar</v>
      </c>
      <c r="X643" t="str">
        <f t="shared" ref="X643:X706" si="109">TEXT(N:N,"yyy")</f>
        <v>2017</v>
      </c>
    </row>
    <row r="644" spans="1:24" ht="18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 s="7">
        <f t="shared" si="100"/>
        <v>145.45652173913044</v>
      </c>
      <c r="H644" s="7">
        <f t="shared" si="101"/>
        <v>103.73643410852713</v>
      </c>
      <c r="I644">
        <v>129</v>
      </c>
      <c r="J644" t="s">
        <v>15</v>
      </c>
      <c r="K644" t="s">
        <v>16</v>
      </c>
      <c r="L644" s="8">
        <f t="shared" si="102"/>
        <v>43451.25</v>
      </c>
      <c r="M644">
        <v>1545026400</v>
      </c>
      <c r="N644" s="8">
        <f t="shared" si="103"/>
        <v>43460.25</v>
      </c>
      <c r="O644">
        <v>1545804000</v>
      </c>
      <c r="P644" t="b">
        <v>0</v>
      </c>
      <c r="Q644" t="b">
        <v>0</v>
      </c>
      <c r="R644" t="s">
        <v>65</v>
      </c>
      <c r="S644" s="10" t="str">
        <f t="shared" si="104"/>
        <v>technology</v>
      </c>
      <c r="T644" t="str">
        <f t="shared" si="105"/>
        <v>wearables</v>
      </c>
      <c r="U644" t="str">
        <f t="shared" si="106"/>
        <v>Dec</v>
      </c>
      <c r="V644" t="str">
        <f t="shared" si="107"/>
        <v>2018</v>
      </c>
      <c r="W644" t="str">
        <f t="shared" si="108"/>
        <v>Dec</v>
      </c>
      <c r="X644" t="str">
        <f t="shared" si="109"/>
        <v>2018</v>
      </c>
    </row>
    <row r="645" spans="1:24" ht="18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 s="7">
        <f t="shared" si="100"/>
        <v>221.38255033557047</v>
      </c>
      <c r="H645" s="7">
        <f t="shared" si="101"/>
        <v>87.962666666666664</v>
      </c>
      <c r="I645">
        <v>375</v>
      </c>
      <c r="J645" t="s">
        <v>21</v>
      </c>
      <c r="K645" t="s">
        <v>22</v>
      </c>
      <c r="L645" s="8">
        <f t="shared" si="102"/>
        <v>42795.25</v>
      </c>
      <c r="M645">
        <v>1488348000</v>
      </c>
      <c r="N645" s="8">
        <f t="shared" si="10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s="10" t="str">
        <f t="shared" si="104"/>
        <v>theater</v>
      </c>
      <c r="T645" t="str">
        <f t="shared" si="105"/>
        <v>plays</v>
      </c>
      <c r="U645" t="str">
        <f t="shared" si="106"/>
        <v>Mar</v>
      </c>
      <c r="V645" t="str">
        <f t="shared" si="107"/>
        <v>2017</v>
      </c>
      <c r="W645" t="str">
        <f t="shared" si="108"/>
        <v>Mar</v>
      </c>
      <c r="X645" t="str">
        <f t="shared" si="109"/>
        <v>2017</v>
      </c>
    </row>
    <row r="646" spans="1:24" ht="18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 s="7">
        <f t="shared" si="100"/>
        <v>48.396694214876035</v>
      </c>
      <c r="H646" s="7">
        <f t="shared" si="101"/>
        <v>28</v>
      </c>
      <c r="I646">
        <v>2928</v>
      </c>
      <c r="J646" t="s">
        <v>15</v>
      </c>
      <c r="K646" t="s">
        <v>16</v>
      </c>
      <c r="L646" s="8">
        <f t="shared" si="102"/>
        <v>43452.25</v>
      </c>
      <c r="M646">
        <v>1545112800</v>
      </c>
      <c r="N646" s="8">
        <f t="shared" si="103"/>
        <v>43468.25</v>
      </c>
      <c r="O646">
        <v>1546495200</v>
      </c>
      <c r="P646" t="b">
        <v>0</v>
      </c>
      <c r="Q646" t="b">
        <v>0</v>
      </c>
      <c r="R646" t="s">
        <v>33</v>
      </c>
      <c r="S646" s="10" t="str">
        <f t="shared" si="104"/>
        <v>theater</v>
      </c>
      <c r="T646" t="str">
        <f t="shared" si="105"/>
        <v>plays</v>
      </c>
      <c r="U646" t="str">
        <f t="shared" si="106"/>
        <v>Dec</v>
      </c>
      <c r="V646" t="str">
        <f t="shared" si="107"/>
        <v>2018</v>
      </c>
      <c r="W646" t="str">
        <f t="shared" si="108"/>
        <v>Jan</v>
      </c>
      <c r="X646" t="str">
        <f t="shared" si="109"/>
        <v>2019</v>
      </c>
    </row>
    <row r="647" spans="1:24" ht="18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 s="7">
        <f t="shared" si="100"/>
        <v>92.911504424778755</v>
      </c>
      <c r="H647" s="7">
        <f t="shared" si="101"/>
        <v>37.999361294443261</v>
      </c>
      <c r="I647">
        <v>4697</v>
      </c>
      <c r="J647" t="s">
        <v>21</v>
      </c>
      <c r="K647" t="s">
        <v>22</v>
      </c>
      <c r="L647" s="8">
        <f t="shared" si="102"/>
        <v>43369.208333333328</v>
      </c>
      <c r="M647">
        <v>1537938000</v>
      </c>
      <c r="N647" s="8">
        <f t="shared" si="10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s="10" t="str">
        <f t="shared" si="104"/>
        <v>music</v>
      </c>
      <c r="T647" t="str">
        <f t="shared" si="105"/>
        <v>rock</v>
      </c>
      <c r="U647" t="str">
        <f t="shared" si="106"/>
        <v>Sep</v>
      </c>
      <c r="V647" t="str">
        <f t="shared" si="107"/>
        <v>2018</v>
      </c>
      <c r="W647" t="str">
        <f t="shared" si="108"/>
        <v>Oct</v>
      </c>
      <c r="X647" t="str">
        <f t="shared" si="109"/>
        <v>2018</v>
      </c>
    </row>
    <row r="648" spans="1:24" ht="18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 s="7">
        <f t="shared" si="100"/>
        <v>88.599797365754824</v>
      </c>
      <c r="H648" s="7">
        <f t="shared" si="101"/>
        <v>29.999313893653515</v>
      </c>
      <c r="I648">
        <v>2915</v>
      </c>
      <c r="J648" t="s">
        <v>21</v>
      </c>
      <c r="K648" t="s">
        <v>22</v>
      </c>
      <c r="L648" s="8">
        <f t="shared" si="102"/>
        <v>41346.208333333336</v>
      </c>
      <c r="M648">
        <v>1363150800</v>
      </c>
      <c r="N648" s="8">
        <f t="shared" si="10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s="10" t="str">
        <f t="shared" si="104"/>
        <v>games</v>
      </c>
      <c r="T648" t="str">
        <f t="shared" si="105"/>
        <v>video games</v>
      </c>
      <c r="U648" t="str">
        <f t="shared" si="106"/>
        <v>Mar</v>
      </c>
      <c r="V648" t="str">
        <f t="shared" si="107"/>
        <v>2013</v>
      </c>
      <c r="W648" t="str">
        <f t="shared" si="108"/>
        <v>Mar</v>
      </c>
      <c r="X648" t="str">
        <f t="shared" si="109"/>
        <v>2013</v>
      </c>
    </row>
    <row r="649" spans="1:24" ht="18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 s="7">
        <f t="shared" si="100"/>
        <v>41.4</v>
      </c>
      <c r="H649" s="7">
        <f t="shared" si="101"/>
        <v>103.5</v>
      </c>
      <c r="I649">
        <v>18</v>
      </c>
      <c r="J649" t="s">
        <v>21</v>
      </c>
      <c r="K649" t="s">
        <v>22</v>
      </c>
      <c r="L649" s="8">
        <f t="shared" si="102"/>
        <v>43199.208333333328</v>
      </c>
      <c r="M649">
        <v>1523250000</v>
      </c>
      <c r="N649" s="8">
        <f t="shared" si="10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s="10" t="str">
        <f t="shared" si="104"/>
        <v>publishing</v>
      </c>
      <c r="T649" t="str">
        <f t="shared" si="105"/>
        <v>translations</v>
      </c>
      <c r="U649" t="str">
        <f t="shared" si="106"/>
        <v>Apr</v>
      </c>
      <c r="V649" t="str">
        <f t="shared" si="107"/>
        <v>2018</v>
      </c>
      <c r="W649" t="str">
        <f t="shared" si="108"/>
        <v>May</v>
      </c>
      <c r="X649" t="str">
        <f t="shared" si="109"/>
        <v>2018</v>
      </c>
    </row>
    <row r="650" spans="1:24" ht="18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 s="7">
        <f t="shared" si="100"/>
        <v>63.056795131845846</v>
      </c>
      <c r="H650" s="7">
        <f t="shared" si="101"/>
        <v>85.994467496542185</v>
      </c>
      <c r="I650">
        <v>723</v>
      </c>
      <c r="J650" t="s">
        <v>21</v>
      </c>
      <c r="K650" t="s">
        <v>22</v>
      </c>
      <c r="L650" s="8">
        <f t="shared" si="102"/>
        <v>42922.208333333328</v>
      </c>
      <c r="M650">
        <v>1499317200</v>
      </c>
      <c r="N650" s="8">
        <f t="shared" si="10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s="10" t="str">
        <f t="shared" si="104"/>
        <v>food</v>
      </c>
      <c r="T650" t="str">
        <f t="shared" si="105"/>
        <v>food trucks</v>
      </c>
      <c r="U650" t="str">
        <f t="shared" si="106"/>
        <v>Jul</v>
      </c>
      <c r="V650" t="str">
        <f t="shared" si="107"/>
        <v>2017</v>
      </c>
      <c r="W650" t="str">
        <f t="shared" si="108"/>
        <v>Jul</v>
      </c>
      <c r="X650" t="str">
        <f t="shared" si="109"/>
        <v>2017</v>
      </c>
    </row>
    <row r="651" spans="1:24" ht="18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 s="7">
        <f t="shared" si="100"/>
        <v>48.482333607230892</v>
      </c>
      <c r="H651" s="7">
        <f t="shared" si="101"/>
        <v>98.011627906976742</v>
      </c>
      <c r="I651">
        <v>602</v>
      </c>
      <c r="J651" t="s">
        <v>98</v>
      </c>
      <c r="K651" t="s">
        <v>99</v>
      </c>
      <c r="L651" s="8">
        <f t="shared" si="102"/>
        <v>40471.208333333336</v>
      </c>
      <c r="M651">
        <v>1287550800</v>
      </c>
      <c r="N651" s="8">
        <f t="shared" si="10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s="10" t="str">
        <f t="shared" si="104"/>
        <v>theater</v>
      </c>
      <c r="T651" t="str">
        <f t="shared" si="105"/>
        <v>plays</v>
      </c>
      <c r="U651" t="str">
        <f t="shared" si="106"/>
        <v>Oct</v>
      </c>
      <c r="V651" t="str">
        <f t="shared" si="107"/>
        <v>2010</v>
      </c>
      <c r="W651" t="str">
        <f t="shared" si="108"/>
        <v>Oct</v>
      </c>
      <c r="X651" t="str">
        <f t="shared" si="109"/>
        <v>2010</v>
      </c>
    </row>
    <row r="652" spans="1:24" ht="18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 s="7">
        <f t="shared" si="100"/>
        <v>2</v>
      </c>
      <c r="H652" s="7">
        <f t="shared" si="101"/>
        <v>2</v>
      </c>
      <c r="I652">
        <v>1</v>
      </c>
      <c r="J652" t="s">
        <v>21</v>
      </c>
      <c r="K652" t="s">
        <v>22</v>
      </c>
      <c r="L652" s="8">
        <f t="shared" si="102"/>
        <v>41828.208333333336</v>
      </c>
      <c r="M652">
        <v>1404795600</v>
      </c>
      <c r="N652" s="8">
        <f t="shared" si="10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s="10" t="str">
        <f t="shared" si="104"/>
        <v>music</v>
      </c>
      <c r="T652" t="str">
        <f t="shared" si="105"/>
        <v>jazz</v>
      </c>
      <c r="U652" t="str">
        <f t="shared" si="106"/>
        <v>Jul</v>
      </c>
      <c r="V652" t="str">
        <f t="shared" si="107"/>
        <v>2014</v>
      </c>
      <c r="W652" t="str">
        <f t="shared" si="108"/>
        <v>Aug</v>
      </c>
      <c r="X652" t="str">
        <f t="shared" si="109"/>
        <v>2014</v>
      </c>
    </row>
    <row r="653" spans="1:24" ht="18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 s="7">
        <f t="shared" si="100"/>
        <v>88.47941026944585</v>
      </c>
      <c r="H653" s="7">
        <f t="shared" si="101"/>
        <v>44.994570837642193</v>
      </c>
      <c r="I653">
        <v>3868</v>
      </c>
      <c r="J653" t="s">
        <v>107</v>
      </c>
      <c r="K653" t="s">
        <v>108</v>
      </c>
      <c r="L653" s="8">
        <f t="shared" si="102"/>
        <v>41692.25</v>
      </c>
      <c r="M653">
        <v>1393048800</v>
      </c>
      <c r="N653" s="8">
        <f t="shared" si="103"/>
        <v>41707.25</v>
      </c>
      <c r="O653">
        <v>1394344800</v>
      </c>
      <c r="P653" t="b">
        <v>0</v>
      </c>
      <c r="Q653" t="b">
        <v>0</v>
      </c>
      <c r="R653" t="s">
        <v>100</v>
      </c>
      <c r="S653" s="10" t="str">
        <f t="shared" si="104"/>
        <v>film &amp; video</v>
      </c>
      <c r="T653" t="str">
        <f t="shared" si="105"/>
        <v>shorts</v>
      </c>
      <c r="U653" t="str">
        <f t="shared" si="106"/>
        <v>Feb</v>
      </c>
      <c r="V653" t="str">
        <f t="shared" si="107"/>
        <v>2014</v>
      </c>
      <c r="W653" t="str">
        <f t="shared" si="108"/>
        <v>Mar</v>
      </c>
      <c r="X653" t="str">
        <f t="shared" si="109"/>
        <v>2014</v>
      </c>
    </row>
    <row r="654" spans="1:24" ht="18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 s="7">
        <f t="shared" si="100"/>
        <v>126.84</v>
      </c>
      <c r="H654" s="7">
        <f t="shared" si="101"/>
        <v>31.012224938875306</v>
      </c>
      <c r="I654">
        <v>409</v>
      </c>
      <c r="J654" t="s">
        <v>21</v>
      </c>
      <c r="K654" t="s">
        <v>22</v>
      </c>
      <c r="L654" s="8">
        <f t="shared" si="102"/>
        <v>42587.208333333328</v>
      </c>
      <c r="M654">
        <v>1470373200</v>
      </c>
      <c r="N654" s="8">
        <f t="shared" si="10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s="10" t="str">
        <f t="shared" si="104"/>
        <v>technology</v>
      </c>
      <c r="T654" t="str">
        <f t="shared" si="105"/>
        <v>web</v>
      </c>
      <c r="U654" t="str">
        <f t="shared" si="106"/>
        <v>Aug</v>
      </c>
      <c r="V654" t="str">
        <f t="shared" si="107"/>
        <v>2016</v>
      </c>
      <c r="W654" t="str">
        <f t="shared" si="108"/>
        <v>Sep</v>
      </c>
      <c r="X654" t="str">
        <f t="shared" si="109"/>
        <v>2016</v>
      </c>
    </row>
    <row r="655" spans="1:24" ht="18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 s="7">
        <f t="shared" si="100"/>
        <v>2338.833333333333</v>
      </c>
      <c r="H655" s="7">
        <f t="shared" si="101"/>
        <v>59.970085470085472</v>
      </c>
      <c r="I655">
        <v>234</v>
      </c>
      <c r="J655" t="s">
        <v>21</v>
      </c>
      <c r="K655" t="s">
        <v>22</v>
      </c>
      <c r="L655" s="8">
        <f t="shared" si="102"/>
        <v>42468.208333333328</v>
      </c>
      <c r="M655">
        <v>1460091600</v>
      </c>
      <c r="N655" s="8">
        <f t="shared" si="10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s="10" t="str">
        <f t="shared" si="104"/>
        <v>technology</v>
      </c>
      <c r="T655" t="str">
        <f t="shared" si="105"/>
        <v>web</v>
      </c>
      <c r="U655" t="str">
        <f t="shared" si="106"/>
        <v>Apr</v>
      </c>
      <c r="V655" t="str">
        <f t="shared" si="107"/>
        <v>2016</v>
      </c>
      <c r="W655" t="str">
        <f t="shared" si="108"/>
        <v>Apr</v>
      </c>
      <c r="X655" t="str">
        <f t="shared" si="109"/>
        <v>2016</v>
      </c>
    </row>
    <row r="656" spans="1:24" ht="18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 s="7">
        <f t="shared" si="100"/>
        <v>508.38857142857148</v>
      </c>
      <c r="H656" s="7">
        <f t="shared" si="101"/>
        <v>58.9973474801061</v>
      </c>
      <c r="I656">
        <v>3016</v>
      </c>
      <c r="J656" t="s">
        <v>21</v>
      </c>
      <c r="K656" t="s">
        <v>22</v>
      </c>
      <c r="L656" s="8">
        <f t="shared" si="102"/>
        <v>42240.208333333328</v>
      </c>
      <c r="M656">
        <v>1440392400</v>
      </c>
      <c r="N656" s="8">
        <f t="shared" si="10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s="10" t="str">
        <f t="shared" si="104"/>
        <v>music</v>
      </c>
      <c r="T656" t="str">
        <f t="shared" si="105"/>
        <v>metal</v>
      </c>
      <c r="U656" t="str">
        <f t="shared" si="106"/>
        <v>Aug</v>
      </c>
      <c r="V656" t="str">
        <f t="shared" si="107"/>
        <v>2015</v>
      </c>
      <c r="W656" t="str">
        <f t="shared" si="108"/>
        <v>Aug</v>
      </c>
      <c r="X656" t="str">
        <f t="shared" si="109"/>
        <v>2015</v>
      </c>
    </row>
    <row r="657" spans="1:24" ht="18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 s="7">
        <f t="shared" si="100"/>
        <v>191.47826086956522</v>
      </c>
      <c r="H657" s="7">
        <f t="shared" si="101"/>
        <v>50.045454545454547</v>
      </c>
      <c r="I657">
        <v>264</v>
      </c>
      <c r="J657" t="s">
        <v>21</v>
      </c>
      <c r="K657" t="s">
        <v>22</v>
      </c>
      <c r="L657" s="8">
        <f t="shared" si="102"/>
        <v>42796.25</v>
      </c>
      <c r="M657">
        <v>1488434400</v>
      </c>
      <c r="N657" s="8">
        <f t="shared" si="10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s="10" t="str">
        <f t="shared" si="104"/>
        <v>photography</v>
      </c>
      <c r="T657" t="str">
        <f t="shared" si="105"/>
        <v>photography books</v>
      </c>
      <c r="U657" t="str">
        <f t="shared" si="106"/>
        <v>Mar</v>
      </c>
      <c r="V657" t="str">
        <f t="shared" si="107"/>
        <v>2017</v>
      </c>
      <c r="W657" t="str">
        <f t="shared" si="108"/>
        <v>Mar</v>
      </c>
      <c r="X657" t="str">
        <f t="shared" si="109"/>
        <v>2017</v>
      </c>
    </row>
    <row r="658" spans="1:24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 s="7">
        <f t="shared" si="100"/>
        <v>42.127533783783782</v>
      </c>
      <c r="H658" s="7">
        <f t="shared" si="101"/>
        <v>98.966269841269835</v>
      </c>
      <c r="I658">
        <v>504</v>
      </c>
      <c r="J658" t="s">
        <v>26</v>
      </c>
      <c r="K658" t="s">
        <v>27</v>
      </c>
      <c r="L658" s="8">
        <f t="shared" si="102"/>
        <v>43097.25</v>
      </c>
      <c r="M658">
        <v>1514440800</v>
      </c>
      <c r="N658" s="8">
        <f t="shared" si="103"/>
        <v>43102.25</v>
      </c>
      <c r="O658">
        <v>1514872800</v>
      </c>
      <c r="P658" t="b">
        <v>0</v>
      </c>
      <c r="Q658" t="b">
        <v>0</v>
      </c>
      <c r="R658" t="s">
        <v>17</v>
      </c>
      <c r="S658" s="10" t="str">
        <f t="shared" si="104"/>
        <v>food</v>
      </c>
      <c r="T658" t="str">
        <f t="shared" si="105"/>
        <v>food trucks</v>
      </c>
      <c r="U658" t="str">
        <f t="shared" si="106"/>
        <v>Dec</v>
      </c>
      <c r="V658" t="str">
        <f t="shared" si="107"/>
        <v>2017</v>
      </c>
      <c r="W658" t="str">
        <f t="shared" si="108"/>
        <v>Jan</v>
      </c>
      <c r="X658" t="str">
        <f t="shared" si="109"/>
        <v>2018</v>
      </c>
    </row>
    <row r="659" spans="1:24" ht="18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 s="7">
        <f t="shared" si="100"/>
        <v>8.24</v>
      </c>
      <c r="H659" s="7">
        <f t="shared" si="101"/>
        <v>58.857142857142854</v>
      </c>
      <c r="I659">
        <v>14</v>
      </c>
      <c r="J659" t="s">
        <v>21</v>
      </c>
      <c r="K659" t="s">
        <v>22</v>
      </c>
      <c r="L659" s="8">
        <f t="shared" si="102"/>
        <v>43096.25</v>
      </c>
      <c r="M659">
        <v>1514354400</v>
      </c>
      <c r="N659" s="8">
        <f t="shared" si="103"/>
        <v>43112.25</v>
      </c>
      <c r="O659">
        <v>1515736800</v>
      </c>
      <c r="P659" t="b">
        <v>0</v>
      </c>
      <c r="Q659" t="b">
        <v>0</v>
      </c>
      <c r="R659" t="s">
        <v>474</v>
      </c>
      <c r="S659" s="10" t="str">
        <f t="shared" si="104"/>
        <v>film &amp; video</v>
      </c>
      <c r="T659" t="str">
        <f t="shared" si="105"/>
        <v>science fiction</v>
      </c>
      <c r="U659" t="str">
        <f t="shared" si="106"/>
        <v>Dec</v>
      </c>
      <c r="V659" t="str">
        <f t="shared" si="107"/>
        <v>2017</v>
      </c>
      <c r="W659" t="str">
        <f t="shared" si="108"/>
        <v>Jan</v>
      </c>
      <c r="X659" t="str">
        <f t="shared" si="109"/>
        <v>2018</v>
      </c>
    </row>
    <row r="660" spans="1:24" ht="18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 s="7">
        <f t="shared" si="100"/>
        <v>60.064638783269963</v>
      </c>
      <c r="H660" s="7">
        <f t="shared" si="101"/>
        <v>81.010256410256417</v>
      </c>
      <c r="I660">
        <v>390</v>
      </c>
      <c r="J660" t="s">
        <v>21</v>
      </c>
      <c r="K660" t="s">
        <v>22</v>
      </c>
      <c r="L660" s="8">
        <f t="shared" si="102"/>
        <v>42246.208333333328</v>
      </c>
      <c r="M660">
        <v>1440910800</v>
      </c>
      <c r="N660" s="8">
        <f t="shared" si="10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s="10" t="str">
        <f t="shared" si="104"/>
        <v>music</v>
      </c>
      <c r="T660" t="str">
        <f t="shared" si="105"/>
        <v>rock</v>
      </c>
      <c r="U660" t="str">
        <f t="shared" si="106"/>
        <v>Aug</v>
      </c>
      <c r="V660" t="str">
        <f t="shared" si="107"/>
        <v>2015</v>
      </c>
      <c r="W660" t="str">
        <f t="shared" si="108"/>
        <v>Sep</v>
      </c>
      <c r="X660" t="str">
        <f t="shared" si="109"/>
        <v>2015</v>
      </c>
    </row>
    <row r="661" spans="1:24" ht="18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 s="7">
        <f t="shared" si="100"/>
        <v>47.232808616404313</v>
      </c>
      <c r="H661" s="7">
        <f t="shared" si="101"/>
        <v>76.013333333333335</v>
      </c>
      <c r="I661">
        <v>750</v>
      </c>
      <c r="J661" t="s">
        <v>40</v>
      </c>
      <c r="K661" t="s">
        <v>41</v>
      </c>
      <c r="L661" s="8">
        <f t="shared" si="102"/>
        <v>40570.25</v>
      </c>
      <c r="M661">
        <v>1296108000</v>
      </c>
      <c r="N661" s="8">
        <f t="shared" si="103"/>
        <v>40571.25</v>
      </c>
      <c r="O661">
        <v>1296194400</v>
      </c>
      <c r="P661" t="b">
        <v>0</v>
      </c>
      <c r="Q661" t="b">
        <v>0</v>
      </c>
      <c r="R661" t="s">
        <v>42</v>
      </c>
      <c r="S661" s="10" t="str">
        <f t="shared" si="104"/>
        <v>film &amp; video</v>
      </c>
      <c r="T661" t="str">
        <f t="shared" si="105"/>
        <v>documentary</v>
      </c>
      <c r="U661" t="str">
        <f t="shared" si="106"/>
        <v>Jan</v>
      </c>
      <c r="V661" t="str">
        <f t="shared" si="107"/>
        <v>2011</v>
      </c>
      <c r="W661" t="str">
        <f t="shared" si="108"/>
        <v>Jan</v>
      </c>
      <c r="X661" t="str">
        <f t="shared" si="109"/>
        <v>2011</v>
      </c>
    </row>
    <row r="662" spans="1:24" ht="18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 s="7">
        <f t="shared" si="100"/>
        <v>81.736263736263737</v>
      </c>
      <c r="H662" s="7">
        <f t="shared" si="101"/>
        <v>96.597402597402592</v>
      </c>
      <c r="I662">
        <v>77</v>
      </c>
      <c r="J662" t="s">
        <v>21</v>
      </c>
      <c r="K662" t="s">
        <v>22</v>
      </c>
      <c r="L662" s="8">
        <f t="shared" si="102"/>
        <v>42237.208333333328</v>
      </c>
      <c r="M662">
        <v>1440133200</v>
      </c>
      <c r="N662" s="8">
        <f t="shared" si="10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s="10" t="str">
        <f t="shared" si="104"/>
        <v>theater</v>
      </c>
      <c r="T662" t="str">
        <f t="shared" si="105"/>
        <v>plays</v>
      </c>
      <c r="U662" t="str">
        <f t="shared" si="106"/>
        <v>Aug</v>
      </c>
      <c r="V662" t="str">
        <f t="shared" si="107"/>
        <v>2015</v>
      </c>
      <c r="W662" t="str">
        <f t="shared" si="108"/>
        <v>Aug</v>
      </c>
      <c r="X662" t="str">
        <f t="shared" si="109"/>
        <v>2015</v>
      </c>
    </row>
    <row r="663" spans="1:24" ht="18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 s="7">
        <f t="shared" si="100"/>
        <v>54.187265917603</v>
      </c>
      <c r="H663" s="7">
        <f t="shared" si="101"/>
        <v>76.957446808510639</v>
      </c>
      <c r="I663">
        <v>752</v>
      </c>
      <c r="J663" t="s">
        <v>36</v>
      </c>
      <c r="K663" t="s">
        <v>37</v>
      </c>
      <c r="L663" s="8">
        <f t="shared" si="102"/>
        <v>40996.208333333336</v>
      </c>
      <c r="M663">
        <v>1332910800</v>
      </c>
      <c r="N663" s="8">
        <f t="shared" si="10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s="10" t="str">
        <f t="shared" si="104"/>
        <v>music</v>
      </c>
      <c r="T663" t="str">
        <f t="shared" si="105"/>
        <v>jazz</v>
      </c>
      <c r="U663" t="str">
        <f t="shared" si="106"/>
        <v>Mar</v>
      </c>
      <c r="V663" t="str">
        <f t="shared" si="107"/>
        <v>2012</v>
      </c>
      <c r="W663" t="str">
        <f t="shared" si="108"/>
        <v>Apr</v>
      </c>
      <c r="X663" t="str">
        <f t="shared" si="109"/>
        <v>2012</v>
      </c>
    </row>
    <row r="664" spans="1:24" ht="18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 s="7">
        <f t="shared" si="100"/>
        <v>97.868131868131869</v>
      </c>
      <c r="H664" s="7">
        <f t="shared" si="101"/>
        <v>67.984732824427482</v>
      </c>
      <c r="I664">
        <v>131</v>
      </c>
      <c r="J664" t="s">
        <v>21</v>
      </c>
      <c r="K664" t="s">
        <v>22</v>
      </c>
      <c r="L664" s="8">
        <f t="shared" si="102"/>
        <v>43443.25</v>
      </c>
      <c r="M664">
        <v>1544335200</v>
      </c>
      <c r="N664" s="8">
        <f t="shared" si="103"/>
        <v>43447.25</v>
      </c>
      <c r="O664">
        <v>1544680800</v>
      </c>
      <c r="P664" t="b">
        <v>0</v>
      </c>
      <c r="Q664" t="b">
        <v>0</v>
      </c>
      <c r="R664" t="s">
        <v>33</v>
      </c>
      <c r="S664" s="10" t="str">
        <f t="shared" si="104"/>
        <v>theater</v>
      </c>
      <c r="T664" t="str">
        <f t="shared" si="105"/>
        <v>plays</v>
      </c>
      <c r="U664" t="str">
        <f t="shared" si="106"/>
        <v>Dec</v>
      </c>
      <c r="V664" t="str">
        <f t="shared" si="107"/>
        <v>2018</v>
      </c>
      <c r="W664" t="str">
        <f t="shared" si="108"/>
        <v>Dec</v>
      </c>
      <c r="X664" t="str">
        <f t="shared" si="109"/>
        <v>2018</v>
      </c>
    </row>
    <row r="665" spans="1:24" ht="18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 s="7">
        <f t="shared" si="100"/>
        <v>77.239999999999995</v>
      </c>
      <c r="H665" s="7">
        <f t="shared" si="101"/>
        <v>88.781609195402297</v>
      </c>
      <c r="I665">
        <v>87</v>
      </c>
      <c r="J665" t="s">
        <v>21</v>
      </c>
      <c r="K665" t="s">
        <v>22</v>
      </c>
      <c r="L665" s="8">
        <f t="shared" si="102"/>
        <v>40458.208333333336</v>
      </c>
      <c r="M665">
        <v>1286427600</v>
      </c>
      <c r="N665" s="8">
        <f t="shared" si="10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s="10" t="str">
        <f t="shared" si="104"/>
        <v>theater</v>
      </c>
      <c r="T665" t="str">
        <f t="shared" si="105"/>
        <v>plays</v>
      </c>
      <c r="U665" t="str">
        <f t="shared" si="106"/>
        <v>Oct</v>
      </c>
      <c r="V665" t="str">
        <f t="shared" si="107"/>
        <v>2010</v>
      </c>
      <c r="W665" t="str">
        <f t="shared" si="108"/>
        <v>Oct</v>
      </c>
      <c r="X665" t="str">
        <f t="shared" si="109"/>
        <v>2010</v>
      </c>
    </row>
    <row r="666" spans="1:24" ht="18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 s="7">
        <f t="shared" si="100"/>
        <v>33.464735516372798</v>
      </c>
      <c r="H666" s="7">
        <f t="shared" si="101"/>
        <v>24.99623706491063</v>
      </c>
      <c r="I666">
        <v>1063</v>
      </c>
      <c r="J666" t="s">
        <v>21</v>
      </c>
      <c r="K666" t="s">
        <v>22</v>
      </c>
      <c r="L666" s="8">
        <f t="shared" si="102"/>
        <v>40959.25</v>
      </c>
      <c r="M666">
        <v>1329717600</v>
      </c>
      <c r="N666" s="8">
        <f t="shared" si="103"/>
        <v>40969.25</v>
      </c>
      <c r="O666">
        <v>1330581600</v>
      </c>
      <c r="P666" t="b">
        <v>0</v>
      </c>
      <c r="Q666" t="b">
        <v>0</v>
      </c>
      <c r="R666" t="s">
        <v>159</v>
      </c>
      <c r="S666" s="10" t="str">
        <f t="shared" si="104"/>
        <v>music</v>
      </c>
      <c r="T666" t="str">
        <f t="shared" si="105"/>
        <v>jazz</v>
      </c>
      <c r="U666" t="str">
        <f t="shared" si="106"/>
        <v>Feb</v>
      </c>
      <c r="V666" t="str">
        <f t="shared" si="107"/>
        <v>2012</v>
      </c>
      <c r="W666" t="str">
        <f t="shared" si="108"/>
        <v>Mar</v>
      </c>
      <c r="X666" t="str">
        <f t="shared" si="109"/>
        <v>2012</v>
      </c>
    </row>
    <row r="667" spans="1:24" ht="18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 s="7">
        <f t="shared" si="100"/>
        <v>239.58823529411765</v>
      </c>
      <c r="H667" s="7">
        <f t="shared" si="101"/>
        <v>44.922794117647058</v>
      </c>
      <c r="I667">
        <v>272</v>
      </c>
      <c r="J667" t="s">
        <v>21</v>
      </c>
      <c r="K667" t="s">
        <v>22</v>
      </c>
      <c r="L667" s="8">
        <f t="shared" si="102"/>
        <v>40733.208333333336</v>
      </c>
      <c r="M667">
        <v>1310187600</v>
      </c>
      <c r="N667" s="8">
        <f t="shared" si="10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s="10" t="str">
        <f t="shared" si="104"/>
        <v>film &amp; video</v>
      </c>
      <c r="T667" t="str">
        <f t="shared" si="105"/>
        <v>documentary</v>
      </c>
      <c r="U667" t="str">
        <f t="shared" si="106"/>
        <v>Jul</v>
      </c>
      <c r="V667" t="str">
        <f t="shared" si="107"/>
        <v>2011</v>
      </c>
      <c r="W667" t="str">
        <f t="shared" si="108"/>
        <v>Jul</v>
      </c>
      <c r="X667" t="str">
        <f t="shared" si="109"/>
        <v>2011</v>
      </c>
    </row>
    <row r="668" spans="1:24" ht="18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 s="7">
        <f t="shared" si="100"/>
        <v>64.032258064516128</v>
      </c>
      <c r="H668" s="7">
        <f t="shared" si="101"/>
        <v>79.400000000000006</v>
      </c>
      <c r="I668">
        <v>25</v>
      </c>
      <c r="J668" t="s">
        <v>21</v>
      </c>
      <c r="K668" t="s">
        <v>22</v>
      </c>
      <c r="L668" s="8">
        <f t="shared" si="102"/>
        <v>41516.208333333336</v>
      </c>
      <c r="M668">
        <v>1377838800</v>
      </c>
      <c r="N668" s="8">
        <f t="shared" si="10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s="10" t="str">
        <f t="shared" si="104"/>
        <v>theater</v>
      </c>
      <c r="T668" t="str">
        <f t="shared" si="105"/>
        <v>plays</v>
      </c>
      <c r="U668" t="str">
        <f t="shared" si="106"/>
        <v>Aug</v>
      </c>
      <c r="V668" t="str">
        <f t="shared" si="107"/>
        <v>2013</v>
      </c>
      <c r="W668" t="str">
        <f t="shared" si="108"/>
        <v>Sep</v>
      </c>
      <c r="X668" t="str">
        <f t="shared" si="109"/>
        <v>2013</v>
      </c>
    </row>
    <row r="669" spans="1:24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 s="7">
        <f t="shared" si="100"/>
        <v>176.15942028985506</v>
      </c>
      <c r="H669" s="7">
        <f t="shared" si="101"/>
        <v>29.009546539379475</v>
      </c>
      <c r="I669">
        <v>419</v>
      </c>
      <c r="J669" t="s">
        <v>21</v>
      </c>
      <c r="K669" t="s">
        <v>22</v>
      </c>
      <c r="L669" s="8">
        <f t="shared" si="102"/>
        <v>41892.208333333336</v>
      </c>
      <c r="M669">
        <v>1410325200</v>
      </c>
      <c r="N669" s="8">
        <f t="shared" si="10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s="10" t="str">
        <f t="shared" si="104"/>
        <v>journalism</v>
      </c>
      <c r="T669" t="str">
        <f t="shared" si="105"/>
        <v>audio</v>
      </c>
      <c r="U669" t="str">
        <f t="shared" si="106"/>
        <v>Sep</v>
      </c>
      <c r="V669" t="str">
        <f t="shared" si="107"/>
        <v>2014</v>
      </c>
      <c r="W669" t="str">
        <f t="shared" si="108"/>
        <v>Sep</v>
      </c>
      <c r="X669" t="str">
        <f t="shared" si="109"/>
        <v>2014</v>
      </c>
    </row>
    <row r="670" spans="1:24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 s="7">
        <f t="shared" si="100"/>
        <v>20.33818181818182</v>
      </c>
      <c r="H670" s="7">
        <f t="shared" si="101"/>
        <v>73.59210526315789</v>
      </c>
      <c r="I670">
        <v>76</v>
      </c>
      <c r="J670" t="s">
        <v>21</v>
      </c>
      <c r="K670" t="s">
        <v>22</v>
      </c>
      <c r="L670" s="8">
        <f t="shared" si="102"/>
        <v>41122.208333333336</v>
      </c>
      <c r="M670">
        <v>1343797200</v>
      </c>
      <c r="N670" s="8">
        <f t="shared" si="10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s="10" t="str">
        <f t="shared" si="104"/>
        <v>theater</v>
      </c>
      <c r="T670" t="str">
        <f t="shared" si="105"/>
        <v>plays</v>
      </c>
      <c r="U670" t="str">
        <f t="shared" si="106"/>
        <v>Aug</v>
      </c>
      <c r="V670" t="str">
        <f t="shared" si="107"/>
        <v>2012</v>
      </c>
      <c r="W670" t="str">
        <f t="shared" si="108"/>
        <v>Aug</v>
      </c>
      <c r="X670" t="str">
        <f t="shared" si="109"/>
        <v>2012</v>
      </c>
    </row>
    <row r="671" spans="1:24" ht="18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 s="7">
        <f t="shared" si="100"/>
        <v>358.64754098360658</v>
      </c>
      <c r="H671" s="7">
        <f t="shared" si="101"/>
        <v>107.97038864898211</v>
      </c>
      <c r="I671">
        <v>1621</v>
      </c>
      <c r="J671" t="s">
        <v>107</v>
      </c>
      <c r="K671" t="s">
        <v>108</v>
      </c>
      <c r="L671" s="8">
        <f t="shared" si="102"/>
        <v>42912.208333333328</v>
      </c>
      <c r="M671">
        <v>1498453200</v>
      </c>
      <c r="N671" s="8">
        <f t="shared" si="10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s="10" t="str">
        <f t="shared" si="104"/>
        <v>theater</v>
      </c>
      <c r="T671" t="str">
        <f t="shared" si="105"/>
        <v>plays</v>
      </c>
      <c r="U671" t="str">
        <f t="shared" si="106"/>
        <v>Jun</v>
      </c>
      <c r="V671" t="str">
        <f t="shared" si="107"/>
        <v>2017</v>
      </c>
      <c r="W671" t="str">
        <f t="shared" si="108"/>
        <v>Jul</v>
      </c>
      <c r="X671" t="str">
        <f t="shared" si="109"/>
        <v>2017</v>
      </c>
    </row>
    <row r="672" spans="1:24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 s="7">
        <f t="shared" si="100"/>
        <v>468.85802469135803</v>
      </c>
      <c r="H672" s="7">
        <f t="shared" si="101"/>
        <v>68.987284287011803</v>
      </c>
      <c r="I672">
        <v>1101</v>
      </c>
      <c r="J672" t="s">
        <v>21</v>
      </c>
      <c r="K672" t="s">
        <v>22</v>
      </c>
      <c r="L672" s="8">
        <f t="shared" si="102"/>
        <v>42425.25</v>
      </c>
      <c r="M672">
        <v>1456380000</v>
      </c>
      <c r="N672" s="8">
        <f t="shared" si="103"/>
        <v>42437.25</v>
      </c>
      <c r="O672">
        <v>1457416800</v>
      </c>
      <c r="P672" t="b">
        <v>0</v>
      </c>
      <c r="Q672" t="b">
        <v>0</v>
      </c>
      <c r="R672" t="s">
        <v>60</v>
      </c>
      <c r="S672" s="10" t="str">
        <f t="shared" si="104"/>
        <v>music</v>
      </c>
      <c r="T672" t="str">
        <f t="shared" si="105"/>
        <v>indie rock</v>
      </c>
      <c r="U672" t="str">
        <f t="shared" si="106"/>
        <v>Feb</v>
      </c>
      <c r="V672" t="str">
        <f t="shared" si="107"/>
        <v>2016</v>
      </c>
      <c r="W672" t="str">
        <f t="shared" si="108"/>
        <v>Mar</v>
      </c>
      <c r="X672" t="str">
        <f t="shared" si="109"/>
        <v>2016</v>
      </c>
    </row>
    <row r="673" spans="1:24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 s="7">
        <f t="shared" si="100"/>
        <v>122.05635245901641</v>
      </c>
      <c r="H673" s="7">
        <f t="shared" si="101"/>
        <v>111.02236719478098</v>
      </c>
      <c r="I673">
        <v>1073</v>
      </c>
      <c r="J673" t="s">
        <v>21</v>
      </c>
      <c r="K673" t="s">
        <v>22</v>
      </c>
      <c r="L673" s="8">
        <f t="shared" si="102"/>
        <v>40390.208333333336</v>
      </c>
      <c r="M673">
        <v>1280552400</v>
      </c>
      <c r="N673" s="8">
        <f t="shared" si="10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s="10" t="str">
        <f t="shared" si="104"/>
        <v>theater</v>
      </c>
      <c r="T673" t="str">
        <f t="shared" si="105"/>
        <v>plays</v>
      </c>
      <c r="U673" t="str">
        <f t="shared" si="106"/>
        <v>Jul</v>
      </c>
      <c r="V673" t="str">
        <f t="shared" si="107"/>
        <v>2010</v>
      </c>
      <c r="W673" t="str">
        <f t="shared" si="108"/>
        <v>Aug</v>
      </c>
      <c r="X673" t="str">
        <f t="shared" si="109"/>
        <v>2010</v>
      </c>
    </row>
    <row r="674" spans="1:24" ht="18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 s="7">
        <f t="shared" si="100"/>
        <v>55.931783729156137</v>
      </c>
      <c r="H674" s="7">
        <f t="shared" si="101"/>
        <v>24.997515808491418</v>
      </c>
      <c r="I674">
        <v>4428</v>
      </c>
      <c r="J674" t="s">
        <v>26</v>
      </c>
      <c r="K674" t="s">
        <v>27</v>
      </c>
      <c r="L674" s="8">
        <f t="shared" si="102"/>
        <v>43180.208333333328</v>
      </c>
      <c r="M674">
        <v>1521608400</v>
      </c>
      <c r="N674" s="8">
        <f t="shared" si="10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s="10" t="str">
        <f t="shared" si="104"/>
        <v>theater</v>
      </c>
      <c r="T674" t="str">
        <f t="shared" si="105"/>
        <v>plays</v>
      </c>
      <c r="U674" t="str">
        <f t="shared" si="106"/>
        <v>Mar</v>
      </c>
      <c r="V674" t="str">
        <f t="shared" si="107"/>
        <v>2018</v>
      </c>
      <c r="W674" t="str">
        <f t="shared" si="108"/>
        <v>Mar</v>
      </c>
      <c r="X674" t="str">
        <f t="shared" si="109"/>
        <v>2018</v>
      </c>
    </row>
    <row r="675" spans="1:24" ht="18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 s="7">
        <f t="shared" si="100"/>
        <v>43.660714285714285</v>
      </c>
      <c r="H675" s="7">
        <f t="shared" si="101"/>
        <v>42.155172413793103</v>
      </c>
      <c r="I675">
        <v>58</v>
      </c>
      <c r="J675" t="s">
        <v>107</v>
      </c>
      <c r="K675" t="s">
        <v>108</v>
      </c>
      <c r="L675" s="8">
        <f t="shared" si="102"/>
        <v>42475.208333333328</v>
      </c>
      <c r="M675">
        <v>1460696400</v>
      </c>
      <c r="N675" s="8">
        <f t="shared" si="10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s="10" t="str">
        <f t="shared" si="104"/>
        <v>music</v>
      </c>
      <c r="T675" t="str">
        <f t="shared" si="105"/>
        <v>indie rock</v>
      </c>
      <c r="U675" t="str">
        <f t="shared" si="106"/>
        <v>Apr</v>
      </c>
      <c r="V675" t="str">
        <f t="shared" si="107"/>
        <v>2016</v>
      </c>
      <c r="W675" t="str">
        <f t="shared" si="108"/>
        <v>May</v>
      </c>
      <c r="X675" t="str">
        <f t="shared" si="109"/>
        <v>2016</v>
      </c>
    </row>
    <row r="676" spans="1:24" ht="18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 s="7">
        <f t="shared" si="100"/>
        <v>33.53837141183363</v>
      </c>
      <c r="H676" s="7">
        <f t="shared" si="101"/>
        <v>47.003284072249592</v>
      </c>
      <c r="I676">
        <v>1218</v>
      </c>
      <c r="J676" t="s">
        <v>21</v>
      </c>
      <c r="K676" t="s">
        <v>22</v>
      </c>
      <c r="L676" s="8">
        <f t="shared" si="102"/>
        <v>40774.208333333336</v>
      </c>
      <c r="M676">
        <v>1313730000</v>
      </c>
      <c r="N676" s="8">
        <f t="shared" si="10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s="10" t="str">
        <f t="shared" si="104"/>
        <v>photography</v>
      </c>
      <c r="T676" t="str">
        <f t="shared" si="105"/>
        <v>photography books</v>
      </c>
      <c r="U676" t="str">
        <f t="shared" si="106"/>
        <v>Aug</v>
      </c>
      <c r="V676" t="str">
        <f t="shared" si="107"/>
        <v>2011</v>
      </c>
      <c r="W676" t="str">
        <f t="shared" si="108"/>
        <v>Oct</v>
      </c>
      <c r="X676" t="str">
        <f t="shared" si="109"/>
        <v>2011</v>
      </c>
    </row>
    <row r="677" spans="1:24" ht="18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 s="7">
        <f t="shared" si="100"/>
        <v>122.97938144329896</v>
      </c>
      <c r="H677" s="7">
        <f t="shared" si="101"/>
        <v>36.0392749244713</v>
      </c>
      <c r="I677">
        <v>331</v>
      </c>
      <c r="J677" t="s">
        <v>21</v>
      </c>
      <c r="K677" t="s">
        <v>22</v>
      </c>
      <c r="L677" s="8">
        <f t="shared" si="102"/>
        <v>43719.208333333328</v>
      </c>
      <c r="M677">
        <v>1568178000</v>
      </c>
      <c r="N677" s="8">
        <f t="shared" si="10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s="10" t="str">
        <f t="shared" si="104"/>
        <v>journalism</v>
      </c>
      <c r="T677" t="str">
        <f t="shared" si="105"/>
        <v>audio</v>
      </c>
      <c r="U677" t="str">
        <f t="shared" si="106"/>
        <v>Sep</v>
      </c>
      <c r="V677" t="str">
        <f t="shared" si="107"/>
        <v>2019</v>
      </c>
      <c r="W677" t="str">
        <f t="shared" si="108"/>
        <v>Sep</v>
      </c>
      <c r="X677" t="str">
        <f t="shared" si="109"/>
        <v>2019</v>
      </c>
    </row>
    <row r="678" spans="1:24" ht="18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 s="7">
        <f t="shared" si="100"/>
        <v>189.74959871589084</v>
      </c>
      <c r="H678" s="7">
        <f t="shared" si="101"/>
        <v>101.03760683760684</v>
      </c>
      <c r="I678">
        <v>1170</v>
      </c>
      <c r="J678" t="s">
        <v>21</v>
      </c>
      <c r="K678" t="s">
        <v>22</v>
      </c>
      <c r="L678" s="8">
        <f t="shared" si="102"/>
        <v>41178.208333333336</v>
      </c>
      <c r="M678">
        <v>1348635600</v>
      </c>
      <c r="N678" s="8">
        <f t="shared" si="10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s="10" t="str">
        <f t="shared" si="104"/>
        <v>photography</v>
      </c>
      <c r="T678" t="str">
        <f t="shared" si="105"/>
        <v>photography books</v>
      </c>
      <c r="U678" t="str">
        <f t="shared" si="106"/>
        <v>Sep</v>
      </c>
      <c r="V678" t="str">
        <f t="shared" si="107"/>
        <v>2012</v>
      </c>
      <c r="W678" t="str">
        <f t="shared" si="108"/>
        <v>Oct</v>
      </c>
      <c r="X678" t="str">
        <f t="shared" si="109"/>
        <v>2012</v>
      </c>
    </row>
    <row r="679" spans="1:24" ht="18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 s="7">
        <f t="shared" si="100"/>
        <v>83.622641509433961</v>
      </c>
      <c r="H679" s="7">
        <f t="shared" si="101"/>
        <v>39.927927927927925</v>
      </c>
      <c r="I679">
        <v>111</v>
      </c>
      <c r="J679" t="s">
        <v>21</v>
      </c>
      <c r="K679" t="s">
        <v>22</v>
      </c>
      <c r="L679" s="8">
        <f t="shared" si="102"/>
        <v>42561.208333333328</v>
      </c>
      <c r="M679">
        <v>1468126800</v>
      </c>
      <c r="N679" s="8">
        <f t="shared" si="10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s="10" t="str">
        <f t="shared" si="104"/>
        <v>publishing</v>
      </c>
      <c r="T679" t="str">
        <f t="shared" si="105"/>
        <v>fiction</v>
      </c>
      <c r="U679" t="str">
        <f t="shared" si="106"/>
        <v>Jul</v>
      </c>
      <c r="V679" t="str">
        <f t="shared" si="107"/>
        <v>2016</v>
      </c>
      <c r="W679" t="str">
        <f t="shared" si="108"/>
        <v>Aug</v>
      </c>
      <c r="X679" t="str">
        <f t="shared" si="109"/>
        <v>2016</v>
      </c>
    </row>
    <row r="680" spans="1:24" ht="18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 s="7">
        <f t="shared" si="100"/>
        <v>17.968844221105527</v>
      </c>
      <c r="H680" s="7">
        <f t="shared" si="101"/>
        <v>83.158139534883716</v>
      </c>
      <c r="I680">
        <v>215</v>
      </c>
      <c r="J680" t="s">
        <v>21</v>
      </c>
      <c r="K680" t="s">
        <v>22</v>
      </c>
      <c r="L680" s="8">
        <f t="shared" si="102"/>
        <v>43484.25</v>
      </c>
      <c r="M680">
        <v>1547877600</v>
      </c>
      <c r="N680" s="8">
        <f t="shared" si="103"/>
        <v>43486.25</v>
      </c>
      <c r="O680">
        <v>1548050400</v>
      </c>
      <c r="P680" t="b">
        <v>0</v>
      </c>
      <c r="Q680" t="b">
        <v>0</v>
      </c>
      <c r="R680" t="s">
        <v>53</v>
      </c>
      <c r="S680" s="10" t="str">
        <f t="shared" si="104"/>
        <v>film &amp; video</v>
      </c>
      <c r="T680" t="str">
        <f t="shared" si="105"/>
        <v>drama</v>
      </c>
      <c r="U680" t="str">
        <f t="shared" si="106"/>
        <v>Jan</v>
      </c>
      <c r="V680" t="str">
        <f t="shared" si="107"/>
        <v>2019</v>
      </c>
      <c r="W680" t="str">
        <f t="shared" si="108"/>
        <v>Jan</v>
      </c>
      <c r="X680" t="str">
        <f t="shared" si="109"/>
        <v>2019</v>
      </c>
    </row>
    <row r="681" spans="1:24" ht="18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 s="7">
        <f t="shared" si="100"/>
        <v>1036.5</v>
      </c>
      <c r="H681" s="7">
        <f t="shared" si="101"/>
        <v>39.97520661157025</v>
      </c>
      <c r="I681">
        <v>363</v>
      </c>
      <c r="J681" t="s">
        <v>21</v>
      </c>
      <c r="K681" t="s">
        <v>22</v>
      </c>
      <c r="L681" s="8">
        <f t="shared" si="102"/>
        <v>43756.208333333328</v>
      </c>
      <c r="M681">
        <v>1571374800</v>
      </c>
      <c r="N681" s="8">
        <f t="shared" si="10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s="10" t="str">
        <f t="shared" si="104"/>
        <v>food</v>
      </c>
      <c r="T681" t="str">
        <f t="shared" si="105"/>
        <v>food trucks</v>
      </c>
      <c r="U681" t="str">
        <f t="shared" si="106"/>
        <v>Oct</v>
      </c>
      <c r="V681" t="str">
        <f t="shared" si="107"/>
        <v>2019</v>
      </c>
      <c r="W681" t="str">
        <f t="shared" si="108"/>
        <v>Oct</v>
      </c>
      <c r="X681" t="str">
        <f t="shared" si="109"/>
        <v>2019</v>
      </c>
    </row>
    <row r="682" spans="1:24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 s="7">
        <f t="shared" si="100"/>
        <v>97.405219780219781</v>
      </c>
      <c r="H682" s="7">
        <f t="shared" si="101"/>
        <v>47.993908629441627</v>
      </c>
      <c r="I682">
        <v>2955</v>
      </c>
      <c r="J682" t="s">
        <v>21</v>
      </c>
      <c r="K682" t="s">
        <v>22</v>
      </c>
      <c r="L682" s="8">
        <f t="shared" si="102"/>
        <v>43813.25</v>
      </c>
      <c r="M682">
        <v>1576303200</v>
      </c>
      <c r="N682" s="8">
        <f t="shared" si="103"/>
        <v>43815.25</v>
      </c>
      <c r="O682">
        <v>1576476000</v>
      </c>
      <c r="P682" t="b">
        <v>0</v>
      </c>
      <c r="Q682" t="b">
        <v>1</v>
      </c>
      <c r="R682" t="s">
        <v>292</v>
      </c>
      <c r="S682" s="10" t="str">
        <f t="shared" si="104"/>
        <v>games</v>
      </c>
      <c r="T682" t="str">
        <f t="shared" si="105"/>
        <v>mobile games</v>
      </c>
      <c r="U682" t="str">
        <f t="shared" si="106"/>
        <v>Dec</v>
      </c>
      <c r="V682" t="str">
        <f t="shared" si="107"/>
        <v>2019</v>
      </c>
      <c r="W682" t="str">
        <f t="shared" si="108"/>
        <v>Dec</v>
      </c>
      <c r="X682" t="str">
        <f t="shared" si="109"/>
        <v>2019</v>
      </c>
    </row>
    <row r="683" spans="1:24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 s="7">
        <f t="shared" si="100"/>
        <v>86.386203150461711</v>
      </c>
      <c r="H683" s="7">
        <f t="shared" si="101"/>
        <v>95.978877489438744</v>
      </c>
      <c r="I683">
        <v>1657</v>
      </c>
      <c r="J683" t="s">
        <v>21</v>
      </c>
      <c r="K683" t="s">
        <v>22</v>
      </c>
      <c r="L683" s="8">
        <f t="shared" si="102"/>
        <v>40898.25</v>
      </c>
      <c r="M683">
        <v>1324447200</v>
      </c>
      <c r="N683" s="8">
        <f t="shared" si="103"/>
        <v>40904.25</v>
      </c>
      <c r="O683">
        <v>1324965600</v>
      </c>
      <c r="P683" t="b">
        <v>0</v>
      </c>
      <c r="Q683" t="b">
        <v>0</v>
      </c>
      <c r="R683" t="s">
        <v>33</v>
      </c>
      <c r="S683" s="10" t="str">
        <f t="shared" si="104"/>
        <v>theater</v>
      </c>
      <c r="T683" t="str">
        <f t="shared" si="105"/>
        <v>plays</v>
      </c>
      <c r="U683" t="str">
        <f t="shared" si="106"/>
        <v>Dec</v>
      </c>
      <c r="V683" t="str">
        <f t="shared" si="107"/>
        <v>2011</v>
      </c>
      <c r="W683" t="str">
        <f t="shared" si="108"/>
        <v>Dec</v>
      </c>
      <c r="X683" t="str">
        <f t="shared" si="109"/>
        <v>2011</v>
      </c>
    </row>
    <row r="684" spans="1:24" ht="18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 s="7">
        <f t="shared" si="100"/>
        <v>150.16666666666666</v>
      </c>
      <c r="H684" s="7">
        <f t="shared" si="101"/>
        <v>78.728155339805824</v>
      </c>
      <c r="I684">
        <v>103</v>
      </c>
      <c r="J684" t="s">
        <v>21</v>
      </c>
      <c r="K684" t="s">
        <v>22</v>
      </c>
      <c r="L684" s="8">
        <f t="shared" si="102"/>
        <v>41619.25</v>
      </c>
      <c r="M684">
        <v>1386741600</v>
      </c>
      <c r="N684" s="8">
        <f t="shared" si="103"/>
        <v>41628.25</v>
      </c>
      <c r="O684">
        <v>1387519200</v>
      </c>
      <c r="P684" t="b">
        <v>0</v>
      </c>
      <c r="Q684" t="b">
        <v>0</v>
      </c>
      <c r="R684" t="s">
        <v>33</v>
      </c>
      <c r="S684" s="10" t="str">
        <f t="shared" si="104"/>
        <v>theater</v>
      </c>
      <c r="T684" t="str">
        <f t="shared" si="105"/>
        <v>plays</v>
      </c>
      <c r="U684" t="str">
        <f t="shared" si="106"/>
        <v>Dec</v>
      </c>
      <c r="V684" t="str">
        <f t="shared" si="107"/>
        <v>2013</v>
      </c>
      <c r="W684" t="str">
        <f t="shared" si="108"/>
        <v>Dec</v>
      </c>
      <c r="X684" t="str">
        <f t="shared" si="109"/>
        <v>2013</v>
      </c>
    </row>
    <row r="685" spans="1:24" ht="18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 s="7">
        <f t="shared" si="100"/>
        <v>358.43478260869563</v>
      </c>
      <c r="H685" s="7">
        <f t="shared" si="101"/>
        <v>56.081632653061227</v>
      </c>
      <c r="I685">
        <v>147</v>
      </c>
      <c r="J685" t="s">
        <v>21</v>
      </c>
      <c r="K685" t="s">
        <v>22</v>
      </c>
      <c r="L685" s="8">
        <f t="shared" si="102"/>
        <v>43359.208333333328</v>
      </c>
      <c r="M685">
        <v>1537074000</v>
      </c>
      <c r="N685" s="8">
        <f t="shared" si="10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s="10" t="str">
        <f t="shared" si="104"/>
        <v>theater</v>
      </c>
      <c r="T685" t="str">
        <f t="shared" si="105"/>
        <v>plays</v>
      </c>
      <c r="U685" t="str">
        <f t="shared" si="106"/>
        <v>Sep</v>
      </c>
      <c r="V685" t="str">
        <f t="shared" si="107"/>
        <v>2018</v>
      </c>
      <c r="W685" t="str">
        <f t="shared" si="108"/>
        <v>Sep</v>
      </c>
      <c r="X685" t="str">
        <f t="shared" si="109"/>
        <v>2018</v>
      </c>
    </row>
    <row r="686" spans="1:24" ht="18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 s="7">
        <f t="shared" si="100"/>
        <v>542.85714285714289</v>
      </c>
      <c r="H686" s="7">
        <f t="shared" si="101"/>
        <v>69.090909090909093</v>
      </c>
      <c r="I686">
        <v>110</v>
      </c>
      <c r="J686" t="s">
        <v>15</v>
      </c>
      <c r="K686" t="s">
        <v>16</v>
      </c>
      <c r="L686" s="8">
        <f t="shared" si="102"/>
        <v>40358.208333333336</v>
      </c>
      <c r="M686">
        <v>1277787600</v>
      </c>
      <c r="N686" s="8">
        <f t="shared" si="10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s="10" t="str">
        <f t="shared" si="104"/>
        <v>publishing</v>
      </c>
      <c r="T686" t="str">
        <f t="shared" si="105"/>
        <v>nonfiction</v>
      </c>
      <c r="U686" t="str">
        <f t="shared" si="106"/>
        <v>Jun</v>
      </c>
      <c r="V686" t="str">
        <f t="shared" si="107"/>
        <v>2010</v>
      </c>
      <c r="W686" t="str">
        <f t="shared" si="108"/>
        <v>Jul</v>
      </c>
      <c r="X686" t="str">
        <f t="shared" si="109"/>
        <v>2010</v>
      </c>
    </row>
    <row r="687" spans="1:24" ht="18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 s="7">
        <f t="shared" si="100"/>
        <v>67.500714285714281</v>
      </c>
      <c r="H687" s="7">
        <f t="shared" si="101"/>
        <v>102.05291576673866</v>
      </c>
      <c r="I687">
        <v>926</v>
      </c>
      <c r="J687" t="s">
        <v>15</v>
      </c>
      <c r="K687" t="s">
        <v>16</v>
      </c>
      <c r="L687" s="8">
        <f t="shared" si="102"/>
        <v>42239.208333333328</v>
      </c>
      <c r="M687">
        <v>1440306000</v>
      </c>
      <c r="N687" s="8">
        <f t="shared" si="10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s="10" t="str">
        <f t="shared" si="104"/>
        <v>theater</v>
      </c>
      <c r="T687" t="str">
        <f t="shared" si="105"/>
        <v>plays</v>
      </c>
      <c r="U687" t="str">
        <f t="shared" si="106"/>
        <v>Aug</v>
      </c>
      <c r="V687" t="str">
        <f t="shared" si="107"/>
        <v>2015</v>
      </c>
      <c r="W687" t="str">
        <f t="shared" si="108"/>
        <v>Sep</v>
      </c>
      <c r="X687" t="str">
        <f t="shared" si="109"/>
        <v>2015</v>
      </c>
    </row>
    <row r="688" spans="1:24" ht="18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 s="7">
        <f t="shared" si="100"/>
        <v>191.74666666666667</v>
      </c>
      <c r="H688" s="7">
        <f t="shared" si="101"/>
        <v>107.32089552238806</v>
      </c>
      <c r="I688">
        <v>134</v>
      </c>
      <c r="J688" t="s">
        <v>21</v>
      </c>
      <c r="K688" t="s">
        <v>22</v>
      </c>
      <c r="L688" s="8">
        <f t="shared" si="102"/>
        <v>43186.208333333328</v>
      </c>
      <c r="M688">
        <v>1522126800</v>
      </c>
      <c r="N688" s="8">
        <f t="shared" si="10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s="10" t="str">
        <f t="shared" si="104"/>
        <v>technology</v>
      </c>
      <c r="T688" t="str">
        <f t="shared" si="105"/>
        <v>wearables</v>
      </c>
      <c r="U688" t="str">
        <f t="shared" si="106"/>
        <v>Mar</v>
      </c>
      <c r="V688" t="str">
        <f t="shared" si="107"/>
        <v>2018</v>
      </c>
      <c r="W688" t="str">
        <f t="shared" si="108"/>
        <v>Apr</v>
      </c>
      <c r="X688" t="str">
        <f t="shared" si="109"/>
        <v>2018</v>
      </c>
    </row>
    <row r="689" spans="1:24" ht="18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 s="7">
        <f t="shared" si="100"/>
        <v>932</v>
      </c>
      <c r="H689" s="7">
        <f t="shared" si="101"/>
        <v>51.970260223048328</v>
      </c>
      <c r="I689">
        <v>269</v>
      </c>
      <c r="J689" t="s">
        <v>21</v>
      </c>
      <c r="K689" t="s">
        <v>22</v>
      </c>
      <c r="L689" s="8">
        <f t="shared" si="102"/>
        <v>42806.25</v>
      </c>
      <c r="M689">
        <v>1489298400</v>
      </c>
      <c r="N689" s="8">
        <f t="shared" si="10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s="10" t="str">
        <f t="shared" si="104"/>
        <v>theater</v>
      </c>
      <c r="T689" t="str">
        <f t="shared" si="105"/>
        <v>plays</v>
      </c>
      <c r="U689" t="str">
        <f t="shared" si="106"/>
        <v>Mar</v>
      </c>
      <c r="V689" t="str">
        <f t="shared" si="107"/>
        <v>2017</v>
      </c>
      <c r="W689" t="str">
        <f t="shared" si="108"/>
        <v>Mar</v>
      </c>
      <c r="X689" t="str">
        <f t="shared" si="109"/>
        <v>2017</v>
      </c>
    </row>
    <row r="690" spans="1:24" ht="18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 s="7">
        <f t="shared" si="100"/>
        <v>429.27586206896552</v>
      </c>
      <c r="H690" s="7">
        <f t="shared" si="101"/>
        <v>71.137142857142862</v>
      </c>
      <c r="I690">
        <v>175</v>
      </c>
      <c r="J690" t="s">
        <v>21</v>
      </c>
      <c r="K690" t="s">
        <v>22</v>
      </c>
      <c r="L690" s="8">
        <f t="shared" si="102"/>
        <v>43475.25</v>
      </c>
      <c r="M690">
        <v>1547100000</v>
      </c>
      <c r="N690" s="8">
        <f t="shared" si="103"/>
        <v>43491.25</v>
      </c>
      <c r="O690">
        <v>1548482400</v>
      </c>
      <c r="P690" t="b">
        <v>0</v>
      </c>
      <c r="Q690" t="b">
        <v>1</v>
      </c>
      <c r="R690" t="s">
        <v>269</v>
      </c>
      <c r="S690" s="10" t="str">
        <f t="shared" si="104"/>
        <v>film &amp; video</v>
      </c>
      <c r="T690" t="str">
        <f t="shared" si="105"/>
        <v>television</v>
      </c>
      <c r="U690" t="str">
        <f t="shared" si="106"/>
        <v>Jan</v>
      </c>
      <c r="V690" t="str">
        <f t="shared" si="107"/>
        <v>2019</v>
      </c>
      <c r="W690" t="str">
        <f t="shared" si="108"/>
        <v>Jan</v>
      </c>
      <c r="X690" t="str">
        <f t="shared" si="109"/>
        <v>2019</v>
      </c>
    </row>
    <row r="691" spans="1:24" ht="18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 s="7">
        <f t="shared" si="100"/>
        <v>100.65753424657535</v>
      </c>
      <c r="H691" s="7">
        <f t="shared" si="101"/>
        <v>106.49275362318841</v>
      </c>
      <c r="I691">
        <v>69</v>
      </c>
      <c r="J691" t="s">
        <v>21</v>
      </c>
      <c r="K691" t="s">
        <v>22</v>
      </c>
      <c r="L691" s="8">
        <f t="shared" si="102"/>
        <v>41576.208333333336</v>
      </c>
      <c r="M691">
        <v>1383022800</v>
      </c>
      <c r="N691" s="8">
        <f t="shared" si="103"/>
        <v>41588.25</v>
      </c>
      <c r="O691">
        <v>1384063200</v>
      </c>
      <c r="P691" t="b">
        <v>0</v>
      </c>
      <c r="Q691" t="b">
        <v>0</v>
      </c>
      <c r="R691" t="s">
        <v>28</v>
      </c>
      <c r="S691" s="10" t="str">
        <f t="shared" si="104"/>
        <v>technology</v>
      </c>
      <c r="T691" t="str">
        <f t="shared" si="105"/>
        <v>web</v>
      </c>
      <c r="U691" t="str">
        <f t="shared" si="106"/>
        <v>Oct</v>
      </c>
      <c r="V691" t="str">
        <f t="shared" si="107"/>
        <v>2013</v>
      </c>
      <c r="W691" t="str">
        <f t="shared" si="108"/>
        <v>Nov</v>
      </c>
      <c r="X691" t="str">
        <f t="shared" si="109"/>
        <v>2013</v>
      </c>
    </row>
    <row r="692" spans="1:24" ht="18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 s="7">
        <f t="shared" si="100"/>
        <v>226.61111111111109</v>
      </c>
      <c r="H692" s="7">
        <f t="shared" si="101"/>
        <v>42.93684210526316</v>
      </c>
      <c r="I692">
        <v>190</v>
      </c>
      <c r="J692" t="s">
        <v>21</v>
      </c>
      <c r="K692" t="s">
        <v>22</v>
      </c>
      <c r="L692" s="8">
        <f t="shared" si="102"/>
        <v>40874.25</v>
      </c>
      <c r="M692">
        <v>1322373600</v>
      </c>
      <c r="N692" s="8">
        <f t="shared" si="103"/>
        <v>40880.25</v>
      </c>
      <c r="O692">
        <v>1322892000</v>
      </c>
      <c r="P692" t="b">
        <v>0</v>
      </c>
      <c r="Q692" t="b">
        <v>1</v>
      </c>
      <c r="R692" t="s">
        <v>42</v>
      </c>
      <c r="S692" s="10" t="str">
        <f t="shared" si="104"/>
        <v>film &amp; video</v>
      </c>
      <c r="T692" t="str">
        <f t="shared" si="105"/>
        <v>documentary</v>
      </c>
      <c r="U692" t="str">
        <f t="shared" si="106"/>
        <v>Nov</v>
      </c>
      <c r="V692" t="str">
        <f t="shared" si="107"/>
        <v>2011</v>
      </c>
      <c r="W692" t="str">
        <f t="shared" si="108"/>
        <v>Dec</v>
      </c>
      <c r="X692" t="str">
        <f t="shared" si="109"/>
        <v>2011</v>
      </c>
    </row>
    <row r="693" spans="1:24" ht="18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 s="7">
        <f t="shared" si="100"/>
        <v>142.38</v>
      </c>
      <c r="H693" s="7">
        <f t="shared" si="101"/>
        <v>30.037974683544302</v>
      </c>
      <c r="I693">
        <v>237</v>
      </c>
      <c r="J693" t="s">
        <v>21</v>
      </c>
      <c r="K693" t="s">
        <v>22</v>
      </c>
      <c r="L693" s="8">
        <f t="shared" si="102"/>
        <v>41185.208333333336</v>
      </c>
      <c r="M693">
        <v>1349240400</v>
      </c>
      <c r="N693" s="8">
        <f t="shared" si="10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s="10" t="str">
        <f t="shared" si="104"/>
        <v>film &amp; video</v>
      </c>
      <c r="T693" t="str">
        <f t="shared" si="105"/>
        <v>documentary</v>
      </c>
      <c r="U693" t="str">
        <f t="shared" si="106"/>
        <v>Oct</v>
      </c>
      <c r="V693" t="str">
        <f t="shared" si="107"/>
        <v>2012</v>
      </c>
      <c r="W693" t="str">
        <f t="shared" si="108"/>
        <v>Oct</v>
      </c>
      <c r="X693" t="str">
        <f t="shared" si="109"/>
        <v>2012</v>
      </c>
    </row>
    <row r="694" spans="1:24" ht="18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 s="7">
        <f t="shared" si="100"/>
        <v>90.633333333333326</v>
      </c>
      <c r="H694" s="7">
        <f t="shared" si="101"/>
        <v>70.623376623376629</v>
      </c>
      <c r="I694">
        <v>77</v>
      </c>
      <c r="J694" t="s">
        <v>40</v>
      </c>
      <c r="K694" t="s">
        <v>41</v>
      </c>
      <c r="L694" s="8">
        <f t="shared" si="102"/>
        <v>43655.208333333328</v>
      </c>
      <c r="M694">
        <v>1562648400</v>
      </c>
      <c r="N694" s="8">
        <f t="shared" si="10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s="10" t="str">
        <f t="shared" si="104"/>
        <v>music</v>
      </c>
      <c r="T694" t="str">
        <f t="shared" si="105"/>
        <v>rock</v>
      </c>
      <c r="U694" t="str">
        <f t="shared" si="106"/>
        <v>Jul</v>
      </c>
      <c r="V694" t="str">
        <f t="shared" si="107"/>
        <v>2019</v>
      </c>
      <c r="W694" t="str">
        <f t="shared" si="108"/>
        <v>Jul</v>
      </c>
      <c r="X694" t="str">
        <f t="shared" si="109"/>
        <v>2019</v>
      </c>
    </row>
    <row r="695" spans="1:24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 s="7">
        <f t="shared" si="100"/>
        <v>63.966740576496676</v>
      </c>
      <c r="H695" s="7">
        <f t="shared" si="101"/>
        <v>66.016018306636155</v>
      </c>
      <c r="I695">
        <v>1748</v>
      </c>
      <c r="J695" t="s">
        <v>21</v>
      </c>
      <c r="K695" t="s">
        <v>22</v>
      </c>
      <c r="L695" s="8">
        <f t="shared" si="102"/>
        <v>43025.208333333328</v>
      </c>
      <c r="M695">
        <v>1508216400</v>
      </c>
      <c r="N695" s="8">
        <f t="shared" si="10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s="10" t="str">
        <f t="shared" si="104"/>
        <v>theater</v>
      </c>
      <c r="T695" t="str">
        <f t="shared" si="105"/>
        <v>plays</v>
      </c>
      <c r="U695" t="str">
        <f t="shared" si="106"/>
        <v>Oct</v>
      </c>
      <c r="V695" t="str">
        <f t="shared" si="107"/>
        <v>2017</v>
      </c>
      <c r="W695" t="str">
        <f t="shared" si="108"/>
        <v>Nov</v>
      </c>
      <c r="X695" t="str">
        <f t="shared" si="109"/>
        <v>2017</v>
      </c>
    </row>
    <row r="696" spans="1:24" ht="18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 s="7">
        <f t="shared" si="100"/>
        <v>84.131868131868131</v>
      </c>
      <c r="H696" s="7">
        <f t="shared" si="101"/>
        <v>96.911392405063296</v>
      </c>
      <c r="I696">
        <v>79</v>
      </c>
      <c r="J696" t="s">
        <v>21</v>
      </c>
      <c r="K696" t="s">
        <v>22</v>
      </c>
      <c r="L696" s="8">
        <f t="shared" si="102"/>
        <v>43066.25</v>
      </c>
      <c r="M696">
        <v>1511762400</v>
      </c>
      <c r="N696" s="8">
        <f t="shared" si="103"/>
        <v>43103.25</v>
      </c>
      <c r="O696">
        <v>1514959200</v>
      </c>
      <c r="P696" t="b">
        <v>0</v>
      </c>
      <c r="Q696" t="b">
        <v>0</v>
      </c>
      <c r="R696" t="s">
        <v>33</v>
      </c>
      <c r="S696" s="10" t="str">
        <f t="shared" si="104"/>
        <v>theater</v>
      </c>
      <c r="T696" t="str">
        <f t="shared" si="105"/>
        <v>plays</v>
      </c>
      <c r="U696" t="str">
        <f t="shared" si="106"/>
        <v>Nov</v>
      </c>
      <c r="V696" t="str">
        <f t="shared" si="107"/>
        <v>2017</v>
      </c>
      <c r="W696" t="str">
        <f t="shared" si="108"/>
        <v>Jan</v>
      </c>
      <c r="X696" t="str">
        <f t="shared" si="109"/>
        <v>2018</v>
      </c>
    </row>
    <row r="697" spans="1:24" ht="18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 s="7">
        <f t="shared" si="100"/>
        <v>133.93478260869566</v>
      </c>
      <c r="H697" s="7">
        <f t="shared" si="101"/>
        <v>62.867346938775512</v>
      </c>
      <c r="I697">
        <v>196</v>
      </c>
      <c r="J697" t="s">
        <v>107</v>
      </c>
      <c r="K697" t="s">
        <v>108</v>
      </c>
      <c r="L697" s="8">
        <f t="shared" si="102"/>
        <v>42322.25</v>
      </c>
      <c r="M697">
        <v>1447480800</v>
      </c>
      <c r="N697" s="8">
        <f t="shared" si="103"/>
        <v>42338.25</v>
      </c>
      <c r="O697">
        <v>1448863200</v>
      </c>
      <c r="P697" t="b">
        <v>1</v>
      </c>
      <c r="Q697" t="b">
        <v>0</v>
      </c>
      <c r="R697" t="s">
        <v>23</v>
      </c>
      <c r="S697" s="10" t="str">
        <f t="shared" si="104"/>
        <v>music</v>
      </c>
      <c r="T697" t="str">
        <f t="shared" si="105"/>
        <v>rock</v>
      </c>
      <c r="U697" t="str">
        <f t="shared" si="106"/>
        <v>Nov</v>
      </c>
      <c r="V697" t="str">
        <f t="shared" si="107"/>
        <v>2015</v>
      </c>
      <c r="W697" t="str">
        <f t="shared" si="108"/>
        <v>Nov</v>
      </c>
      <c r="X697" t="str">
        <f t="shared" si="109"/>
        <v>2015</v>
      </c>
    </row>
    <row r="698" spans="1:24" ht="18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 s="7">
        <f t="shared" si="100"/>
        <v>59.042047531992694</v>
      </c>
      <c r="H698" s="7">
        <f t="shared" si="101"/>
        <v>108.98537682789652</v>
      </c>
      <c r="I698">
        <v>889</v>
      </c>
      <c r="J698" t="s">
        <v>21</v>
      </c>
      <c r="K698" t="s">
        <v>22</v>
      </c>
      <c r="L698" s="8">
        <f t="shared" si="102"/>
        <v>42114.208333333328</v>
      </c>
      <c r="M698">
        <v>1429506000</v>
      </c>
      <c r="N698" s="8">
        <f t="shared" si="10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s="10" t="str">
        <f t="shared" si="104"/>
        <v>theater</v>
      </c>
      <c r="T698" t="str">
        <f t="shared" si="105"/>
        <v>plays</v>
      </c>
      <c r="U698" t="str">
        <f t="shared" si="106"/>
        <v>Apr</v>
      </c>
      <c r="V698" t="str">
        <f t="shared" si="107"/>
        <v>2015</v>
      </c>
      <c r="W698" t="str">
        <f t="shared" si="108"/>
        <v>Apr</v>
      </c>
      <c r="X698" t="str">
        <f t="shared" si="109"/>
        <v>2015</v>
      </c>
    </row>
    <row r="699" spans="1:24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 s="7">
        <f t="shared" si="100"/>
        <v>152.80062063615205</v>
      </c>
      <c r="H699" s="7">
        <f t="shared" si="101"/>
        <v>26.999314599040439</v>
      </c>
      <c r="I699">
        <v>7295</v>
      </c>
      <c r="J699" t="s">
        <v>21</v>
      </c>
      <c r="K699" t="s">
        <v>22</v>
      </c>
      <c r="L699" s="8">
        <f t="shared" si="102"/>
        <v>43190.208333333328</v>
      </c>
      <c r="M699">
        <v>1522472400</v>
      </c>
      <c r="N699" s="8">
        <f t="shared" si="10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s="10" t="str">
        <f t="shared" si="104"/>
        <v>music</v>
      </c>
      <c r="T699" t="str">
        <f t="shared" si="105"/>
        <v>electric music</v>
      </c>
      <c r="U699" t="str">
        <f t="shared" si="106"/>
        <v>Mar</v>
      </c>
      <c r="V699" t="str">
        <f t="shared" si="107"/>
        <v>2018</v>
      </c>
      <c r="W699" t="str">
        <f t="shared" si="108"/>
        <v>Apr</v>
      </c>
      <c r="X699" t="str">
        <f t="shared" si="109"/>
        <v>2018</v>
      </c>
    </row>
    <row r="700" spans="1:24" ht="18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 s="7">
        <f t="shared" si="100"/>
        <v>446.69121140142522</v>
      </c>
      <c r="H700" s="7">
        <f t="shared" si="101"/>
        <v>65.004147943311438</v>
      </c>
      <c r="I700">
        <v>2893</v>
      </c>
      <c r="J700" t="s">
        <v>15</v>
      </c>
      <c r="K700" t="s">
        <v>16</v>
      </c>
      <c r="L700" s="8">
        <f t="shared" si="102"/>
        <v>40871.25</v>
      </c>
      <c r="M700">
        <v>1322114400</v>
      </c>
      <c r="N700" s="8">
        <f t="shared" si="103"/>
        <v>40885.25</v>
      </c>
      <c r="O700">
        <v>1323324000</v>
      </c>
      <c r="P700" t="b">
        <v>0</v>
      </c>
      <c r="Q700" t="b">
        <v>0</v>
      </c>
      <c r="R700" t="s">
        <v>65</v>
      </c>
      <c r="S700" s="10" t="str">
        <f t="shared" si="104"/>
        <v>technology</v>
      </c>
      <c r="T700" t="str">
        <f t="shared" si="105"/>
        <v>wearables</v>
      </c>
      <c r="U700" t="str">
        <f t="shared" si="106"/>
        <v>Nov</v>
      </c>
      <c r="V700" t="str">
        <f t="shared" si="107"/>
        <v>2011</v>
      </c>
      <c r="W700" t="str">
        <f t="shared" si="108"/>
        <v>Dec</v>
      </c>
      <c r="X700" t="str">
        <f t="shared" si="109"/>
        <v>2011</v>
      </c>
    </row>
    <row r="701" spans="1:24" ht="18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 s="7">
        <f t="shared" si="100"/>
        <v>84.391891891891888</v>
      </c>
      <c r="H701" s="7">
        <f t="shared" si="101"/>
        <v>111.51785714285714</v>
      </c>
      <c r="I701">
        <v>56</v>
      </c>
      <c r="J701" t="s">
        <v>21</v>
      </c>
      <c r="K701" t="s">
        <v>22</v>
      </c>
      <c r="L701" s="8">
        <f t="shared" si="102"/>
        <v>43641.208333333328</v>
      </c>
      <c r="M701">
        <v>1561438800</v>
      </c>
      <c r="N701" s="8">
        <f t="shared" si="10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s="10" t="str">
        <f t="shared" si="104"/>
        <v>film &amp; video</v>
      </c>
      <c r="T701" t="str">
        <f t="shared" si="105"/>
        <v>drama</v>
      </c>
      <c r="U701" t="str">
        <f t="shared" si="106"/>
        <v>Jun</v>
      </c>
      <c r="V701" t="str">
        <f t="shared" si="107"/>
        <v>2019</v>
      </c>
      <c r="W701" t="str">
        <f t="shared" si="108"/>
        <v>Jun</v>
      </c>
      <c r="X701" t="str">
        <f t="shared" si="109"/>
        <v>2019</v>
      </c>
    </row>
    <row r="702" spans="1:24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 s="7">
        <f t="shared" si="100"/>
        <v>3</v>
      </c>
      <c r="H702" s="7">
        <f t="shared" si="101"/>
        <v>3</v>
      </c>
      <c r="I702">
        <v>1</v>
      </c>
      <c r="J702" t="s">
        <v>21</v>
      </c>
      <c r="K702" t="s">
        <v>22</v>
      </c>
      <c r="L702" s="8">
        <f t="shared" si="102"/>
        <v>40203.25</v>
      </c>
      <c r="M702">
        <v>1264399200</v>
      </c>
      <c r="N702" s="8">
        <f t="shared" si="103"/>
        <v>40218.25</v>
      </c>
      <c r="O702">
        <v>1265695200</v>
      </c>
      <c r="P702" t="b">
        <v>0</v>
      </c>
      <c r="Q702" t="b">
        <v>0</v>
      </c>
      <c r="R702" t="s">
        <v>65</v>
      </c>
      <c r="S702" s="10" t="str">
        <f t="shared" si="104"/>
        <v>technology</v>
      </c>
      <c r="T702" t="str">
        <f t="shared" si="105"/>
        <v>wearables</v>
      </c>
      <c r="U702" t="str">
        <f t="shared" si="106"/>
        <v>Jan</v>
      </c>
      <c r="V702" t="str">
        <f t="shared" si="107"/>
        <v>2010</v>
      </c>
      <c r="W702" t="str">
        <f t="shared" si="108"/>
        <v>Feb</v>
      </c>
      <c r="X702" t="str">
        <f t="shared" si="109"/>
        <v>2010</v>
      </c>
    </row>
    <row r="703" spans="1:24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 s="7">
        <f t="shared" si="100"/>
        <v>175.02692307692308</v>
      </c>
      <c r="H703" s="7">
        <f t="shared" si="101"/>
        <v>110.99268292682927</v>
      </c>
      <c r="I703">
        <v>820</v>
      </c>
      <c r="J703" t="s">
        <v>21</v>
      </c>
      <c r="K703" t="s">
        <v>22</v>
      </c>
      <c r="L703" s="8">
        <f t="shared" si="102"/>
        <v>40629.208333333336</v>
      </c>
      <c r="M703">
        <v>1301202000</v>
      </c>
      <c r="N703" s="8">
        <f t="shared" si="10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s="10" t="str">
        <f t="shared" si="104"/>
        <v>theater</v>
      </c>
      <c r="T703" t="str">
        <f t="shared" si="105"/>
        <v>plays</v>
      </c>
      <c r="U703" t="str">
        <f t="shared" si="106"/>
        <v>Mar</v>
      </c>
      <c r="V703" t="str">
        <f t="shared" si="107"/>
        <v>2011</v>
      </c>
      <c r="W703" t="str">
        <f t="shared" si="108"/>
        <v>Apr</v>
      </c>
      <c r="X703" t="str">
        <f t="shared" si="109"/>
        <v>2011</v>
      </c>
    </row>
    <row r="704" spans="1:24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 s="7">
        <f t="shared" si="100"/>
        <v>54.137931034482754</v>
      </c>
      <c r="H704" s="7">
        <f t="shared" si="101"/>
        <v>56.746987951807228</v>
      </c>
      <c r="I704">
        <v>83</v>
      </c>
      <c r="J704" t="s">
        <v>21</v>
      </c>
      <c r="K704" t="s">
        <v>22</v>
      </c>
      <c r="L704" s="8">
        <f t="shared" si="102"/>
        <v>41477.208333333336</v>
      </c>
      <c r="M704">
        <v>1374469200</v>
      </c>
      <c r="N704" s="8">
        <f t="shared" si="10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s="10" t="str">
        <f t="shared" si="104"/>
        <v>technology</v>
      </c>
      <c r="T704" t="str">
        <f t="shared" si="105"/>
        <v>wearables</v>
      </c>
      <c r="U704" t="str">
        <f t="shared" si="106"/>
        <v>Jul</v>
      </c>
      <c r="V704" t="str">
        <f t="shared" si="107"/>
        <v>2013</v>
      </c>
      <c r="W704" t="str">
        <f t="shared" si="108"/>
        <v>Jul</v>
      </c>
      <c r="X704" t="str">
        <f t="shared" si="109"/>
        <v>2013</v>
      </c>
    </row>
    <row r="705" spans="1:24" ht="18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 s="7">
        <f t="shared" si="100"/>
        <v>311.87381703470032</v>
      </c>
      <c r="H705" s="7">
        <f t="shared" si="101"/>
        <v>97.020608439646708</v>
      </c>
      <c r="I705">
        <v>2038</v>
      </c>
      <c r="J705" t="s">
        <v>21</v>
      </c>
      <c r="K705" t="s">
        <v>22</v>
      </c>
      <c r="L705" s="8">
        <f t="shared" si="102"/>
        <v>41020.208333333336</v>
      </c>
      <c r="M705">
        <v>1334984400</v>
      </c>
      <c r="N705" s="8">
        <f t="shared" si="10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s="10" t="str">
        <f t="shared" si="104"/>
        <v>publishing</v>
      </c>
      <c r="T705" t="str">
        <f t="shared" si="105"/>
        <v>translations</v>
      </c>
      <c r="U705" t="str">
        <f t="shared" si="106"/>
        <v>Apr</v>
      </c>
      <c r="V705" t="str">
        <f t="shared" si="107"/>
        <v>2012</v>
      </c>
      <c r="W705" t="str">
        <f t="shared" si="108"/>
        <v>May</v>
      </c>
      <c r="X705" t="str">
        <f t="shared" si="109"/>
        <v>2012</v>
      </c>
    </row>
    <row r="706" spans="1:24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 s="7">
        <f t="shared" si="100"/>
        <v>122.78160919540231</v>
      </c>
      <c r="H706" s="7">
        <f t="shared" si="101"/>
        <v>92.08620689655173</v>
      </c>
      <c r="I706">
        <v>116</v>
      </c>
      <c r="J706" t="s">
        <v>21</v>
      </c>
      <c r="K706" t="s">
        <v>22</v>
      </c>
      <c r="L706" s="8">
        <f t="shared" si="102"/>
        <v>42555.208333333328</v>
      </c>
      <c r="M706">
        <v>1467608400</v>
      </c>
      <c r="N706" s="8">
        <f t="shared" si="10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s="10" t="str">
        <f t="shared" si="104"/>
        <v>film &amp; video</v>
      </c>
      <c r="T706" t="str">
        <f t="shared" si="105"/>
        <v>animation</v>
      </c>
      <c r="U706" t="str">
        <f t="shared" si="106"/>
        <v>Jul</v>
      </c>
      <c r="V706" t="str">
        <f t="shared" si="107"/>
        <v>2016</v>
      </c>
      <c r="W706" t="str">
        <f t="shared" si="108"/>
        <v>Jul</v>
      </c>
      <c r="X706" t="str">
        <f t="shared" si="109"/>
        <v>2016</v>
      </c>
    </row>
    <row r="707" spans="1:24" ht="18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 s="7">
        <f t="shared" ref="G707:G770" si="110">IFERROR(E707/D707,0)*100</f>
        <v>99.026517383618156</v>
      </c>
      <c r="H707" s="7">
        <f t="shared" ref="H707:H770" si="111">IFERROR(E707/I707,0)</f>
        <v>82.986666666666665</v>
      </c>
      <c r="I707">
        <v>2025</v>
      </c>
      <c r="J707" t="s">
        <v>40</v>
      </c>
      <c r="K707" t="s">
        <v>41</v>
      </c>
      <c r="L707" s="8">
        <f t="shared" ref="L707:L770" si="112">(M707/86400)+DATE(1970,1,1)</f>
        <v>41619.25</v>
      </c>
      <c r="M707">
        <v>1386741600</v>
      </c>
      <c r="N707" s="8">
        <f t="shared" ref="N707:N770" si="113">(O707/86400)+DATE(1970,1,1)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s="10" t="str">
        <f t="shared" ref="S707:S770" si="114">LEFT(R707, SEARCH("/",R707,1)-1)</f>
        <v>publishing</v>
      </c>
      <c r="T707" t="str">
        <f t="shared" ref="T707:T770" si="115">RIGHT(R707,LEN(R707)-SEARCH("/",R707,1))</f>
        <v>nonfiction</v>
      </c>
      <c r="U707" t="str">
        <f t="shared" ref="U707:U770" si="116">TEXT(L:L,"mmm")</f>
        <v>Dec</v>
      </c>
      <c r="V707" t="str">
        <f t="shared" ref="V707:V770" si="117">TEXT(L:L,"yyy")</f>
        <v>2013</v>
      </c>
      <c r="W707" t="str">
        <f t="shared" ref="W707:W770" si="118">TEXT(N:N,"mmm")</f>
        <v>Dec</v>
      </c>
      <c r="X707" t="str">
        <f t="shared" ref="X707:X770" si="119">TEXT(N:N,"yyy")</f>
        <v>2013</v>
      </c>
    </row>
    <row r="708" spans="1:24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 s="7">
        <f t="shared" si="110"/>
        <v>127.84686346863469</v>
      </c>
      <c r="H708" s="7">
        <f t="shared" si="111"/>
        <v>103.03791821561339</v>
      </c>
      <c r="I708">
        <v>1345</v>
      </c>
      <c r="J708" t="s">
        <v>26</v>
      </c>
      <c r="K708" t="s">
        <v>27</v>
      </c>
      <c r="L708" s="8">
        <f t="shared" si="112"/>
        <v>43471.25</v>
      </c>
      <c r="M708">
        <v>1546754400</v>
      </c>
      <c r="N708" s="8">
        <f t="shared" si="113"/>
        <v>43479.25</v>
      </c>
      <c r="O708">
        <v>1547445600</v>
      </c>
      <c r="P708" t="b">
        <v>0</v>
      </c>
      <c r="Q708" t="b">
        <v>1</v>
      </c>
      <c r="R708" t="s">
        <v>28</v>
      </c>
      <c r="S708" s="10" t="str">
        <f t="shared" si="114"/>
        <v>technology</v>
      </c>
      <c r="T708" t="str">
        <f t="shared" si="115"/>
        <v>web</v>
      </c>
      <c r="U708" t="str">
        <f t="shared" si="116"/>
        <v>Jan</v>
      </c>
      <c r="V708" t="str">
        <f t="shared" si="117"/>
        <v>2019</v>
      </c>
      <c r="W708" t="str">
        <f t="shared" si="118"/>
        <v>Jan</v>
      </c>
      <c r="X708" t="str">
        <f t="shared" si="119"/>
        <v>2019</v>
      </c>
    </row>
    <row r="709" spans="1:24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 s="7">
        <f t="shared" si="110"/>
        <v>158.61643835616439</v>
      </c>
      <c r="H709" s="7">
        <f t="shared" si="111"/>
        <v>68.922619047619051</v>
      </c>
      <c r="I709">
        <v>168</v>
      </c>
      <c r="J709" t="s">
        <v>21</v>
      </c>
      <c r="K709" t="s">
        <v>22</v>
      </c>
      <c r="L709" s="8">
        <f t="shared" si="112"/>
        <v>43442.25</v>
      </c>
      <c r="M709">
        <v>1544248800</v>
      </c>
      <c r="N709" s="8">
        <f t="shared" si="113"/>
        <v>43478.25</v>
      </c>
      <c r="O709">
        <v>1547359200</v>
      </c>
      <c r="P709" t="b">
        <v>0</v>
      </c>
      <c r="Q709" t="b">
        <v>0</v>
      </c>
      <c r="R709" t="s">
        <v>53</v>
      </c>
      <c r="S709" s="10" t="str">
        <f t="shared" si="114"/>
        <v>film &amp; video</v>
      </c>
      <c r="T709" t="str">
        <f t="shared" si="115"/>
        <v>drama</v>
      </c>
      <c r="U709" t="str">
        <f t="shared" si="116"/>
        <v>Dec</v>
      </c>
      <c r="V709" t="str">
        <f t="shared" si="117"/>
        <v>2018</v>
      </c>
      <c r="W709" t="str">
        <f t="shared" si="118"/>
        <v>Jan</v>
      </c>
      <c r="X709" t="str">
        <f t="shared" si="119"/>
        <v>2019</v>
      </c>
    </row>
    <row r="710" spans="1:24" ht="18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 s="7">
        <f t="shared" si="110"/>
        <v>707.05882352941171</v>
      </c>
      <c r="H710" s="7">
        <f t="shared" si="111"/>
        <v>87.737226277372258</v>
      </c>
      <c r="I710">
        <v>137</v>
      </c>
      <c r="J710" t="s">
        <v>98</v>
      </c>
      <c r="K710" t="s">
        <v>99</v>
      </c>
      <c r="L710" s="8">
        <f t="shared" si="112"/>
        <v>42877.208333333328</v>
      </c>
      <c r="M710">
        <v>1495429200</v>
      </c>
      <c r="N710" s="8">
        <f t="shared" si="113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s="10" t="str">
        <f t="shared" si="114"/>
        <v>theater</v>
      </c>
      <c r="T710" t="str">
        <f t="shared" si="115"/>
        <v>plays</v>
      </c>
      <c r="U710" t="str">
        <f t="shared" si="116"/>
        <v>May</v>
      </c>
      <c r="V710" t="str">
        <f t="shared" si="117"/>
        <v>2017</v>
      </c>
      <c r="W710" t="str">
        <f t="shared" si="118"/>
        <v>Jun</v>
      </c>
      <c r="X710" t="str">
        <f t="shared" si="119"/>
        <v>2017</v>
      </c>
    </row>
    <row r="711" spans="1:24" ht="18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 s="7">
        <f t="shared" si="110"/>
        <v>142.38775510204081</v>
      </c>
      <c r="H711" s="7">
        <f t="shared" si="111"/>
        <v>75.021505376344081</v>
      </c>
      <c r="I711">
        <v>186</v>
      </c>
      <c r="J711" t="s">
        <v>107</v>
      </c>
      <c r="K711" t="s">
        <v>108</v>
      </c>
      <c r="L711" s="8">
        <f t="shared" si="112"/>
        <v>41018.208333333336</v>
      </c>
      <c r="M711">
        <v>1334811600</v>
      </c>
      <c r="N711" s="8">
        <f t="shared" si="113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s="10" t="str">
        <f t="shared" si="114"/>
        <v>theater</v>
      </c>
      <c r="T711" t="str">
        <f t="shared" si="115"/>
        <v>plays</v>
      </c>
      <c r="U711" t="str">
        <f t="shared" si="116"/>
        <v>Apr</v>
      </c>
      <c r="V711" t="str">
        <f t="shared" si="117"/>
        <v>2012</v>
      </c>
      <c r="W711" t="str">
        <f t="shared" si="118"/>
        <v>Apr</v>
      </c>
      <c r="X711" t="str">
        <f t="shared" si="119"/>
        <v>2012</v>
      </c>
    </row>
    <row r="712" spans="1:24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 s="7">
        <f t="shared" si="110"/>
        <v>147.86046511627907</v>
      </c>
      <c r="H712" s="7">
        <f t="shared" si="111"/>
        <v>50.863999999999997</v>
      </c>
      <c r="I712">
        <v>125</v>
      </c>
      <c r="J712" t="s">
        <v>21</v>
      </c>
      <c r="K712" t="s">
        <v>22</v>
      </c>
      <c r="L712" s="8">
        <f t="shared" si="112"/>
        <v>43295.208333333328</v>
      </c>
      <c r="M712">
        <v>1531544400</v>
      </c>
      <c r="N712" s="8">
        <f t="shared" si="113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s="10" t="str">
        <f t="shared" si="114"/>
        <v>theater</v>
      </c>
      <c r="T712" t="str">
        <f t="shared" si="115"/>
        <v>plays</v>
      </c>
      <c r="U712" t="str">
        <f t="shared" si="116"/>
        <v>Jul</v>
      </c>
      <c r="V712" t="str">
        <f t="shared" si="117"/>
        <v>2018</v>
      </c>
      <c r="W712" t="str">
        <f t="shared" si="118"/>
        <v>Jul</v>
      </c>
      <c r="X712" t="str">
        <f t="shared" si="119"/>
        <v>2018</v>
      </c>
    </row>
    <row r="713" spans="1:24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 s="7">
        <f t="shared" si="110"/>
        <v>20.322580645161288</v>
      </c>
      <c r="H713" s="7">
        <f t="shared" si="111"/>
        <v>90</v>
      </c>
      <c r="I713">
        <v>14</v>
      </c>
      <c r="J713" t="s">
        <v>107</v>
      </c>
      <c r="K713" t="s">
        <v>108</v>
      </c>
      <c r="L713" s="8">
        <f t="shared" si="112"/>
        <v>42393.25</v>
      </c>
      <c r="M713">
        <v>1453615200</v>
      </c>
      <c r="N713" s="8">
        <f t="shared" si="113"/>
        <v>42395.25</v>
      </c>
      <c r="O713">
        <v>1453788000</v>
      </c>
      <c r="P713" t="b">
        <v>1</v>
      </c>
      <c r="Q713" t="b">
        <v>1</v>
      </c>
      <c r="R713" t="s">
        <v>33</v>
      </c>
      <c r="S713" s="10" t="str">
        <f t="shared" si="114"/>
        <v>theater</v>
      </c>
      <c r="T713" t="str">
        <f t="shared" si="115"/>
        <v>plays</v>
      </c>
      <c r="U713" t="str">
        <f t="shared" si="116"/>
        <v>Jan</v>
      </c>
      <c r="V713" t="str">
        <f t="shared" si="117"/>
        <v>2016</v>
      </c>
      <c r="W713" t="str">
        <f t="shared" si="118"/>
        <v>Jan</v>
      </c>
      <c r="X713" t="str">
        <f t="shared" si="119"/>
        <v>2016</v>
      </c>
    </row>
    <row r="714" spans="1:24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 s="7">
        <f t="shared" si="110"/>
        <v>1840.625</v>
      </c>
      <c r="H714" s="7">
        <f t="shared" si="111"/>
        <v>72.896039603960389</v>
      </c>
      <c r="I714">
        <v>202</v>
      </c>
      <c r="J714" t="s">
        <v>21</v>
      </c>
      <c r="K714" t="s">
        <v>22</v>
      </c>
      <c r="L714" s="8">
        <f t="shared" si="112"/>
        <v>42559.208333333328</v>
      </c>
      <c r="M714">
        <v>1467954000</v>
      </c>
      <c r="N714" s="8">
        <f t="shared" si="113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s="10" t="str">
        <f t="shared" si="114"/>
        <v>theater</v>
      </c>
      <c r="T714" t="str">
        <f t="shared" si="115"/>
        <v>plays</v>
      </c>
      <c r="U714" t="str">
        <f t="shared" si="116"/>
        <v>Jul</v>
      </c>
      <c r="V714" t="str">
        <f t="shared" si="117"/>
        <v>2016</v>
      </c>
      <c r="W714" t="str">
        <f t="shared" si="118"/>
        <v>Aug</v>
      </c>
      <c r="X714" t="str">
        <f t="shared" si="119"/>
        <v>2016</v>
      </c>
    </row>
    <row r="715" spans="1:24" ht="18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 s="7">
        <f t="shared" si="110"/>
        <v>161.94202898550725</v>
      </c>
      <c r="H715" s="7">
        <f t="shared" si="111"/>
        <v>108.48543689320388</v>
      </c>
      <c r="I715">
        <v>103</v>
      </c>
      <c r="J715" t="s">
        <v>21</v>
      </c>
      <c r="K715" t="s">
        <v>22</v>
      </c>
      <c r="L715" s="8">
        <f t="shared" si="112"/>
        <v>42604.208333333328</v>
      </c>
      <c r="M715">
        <v>1471842000</v>
      </c>
      <c r="N715" s="8">
        <f t="shared" si="113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s="10" t="str">
        <f t="shared" si="114"/>
        <v>publishing</v>
      </c>
      <c r="T715" t="str">
        <f t="shared" si="115"/>
        <v>radio &amp; podcasts</v>
      </c>
      <c r="U715" t="str">
        <f t="shared" si="116"/>
        <v>Aug</v>
      </c>
      <c r="V715" t="str">
        <f t="shared" si="117"/>
        <v>2016</v>
      </c>
      <c r="W715" t="str">
        <f t="shared" si="118"/>
        <v>Sep</v>
      </c>
      <c r="X715" t="str">
        <f t="shared" si="119"/>
        <v>2016</v>
      </c>
    </row>
    <row r="716" spans="1:24" ht="18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 s="7">
        <f t="shared" si="110"/>
        <v>472.82077922077923</v>
      </c>
      <c r="H716" s="7">
        <f t="shared" si="111"/>
        <v>101.98095238095237</v>
      </c>
      <c r="I716">
        <v>1785</v>
      </c>
      <c r="J716" t="s">
        <v>21</v>
      </c>
      <c r="K716" t="s">
        <v>22</v>
      </c>
      <c r="L716" s="8">
        <f t="shared" si="112"/>
        <v>41870.208333333336</v>
      </c>
      <c r="M716">
        <v>1408424400</v>
      </c>
      <c r="N716" s="8">
        <f t="shared" si="113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s="10" t="str">
        <f t="shared" si="114"/>
        <v>music</v>
      </c>
      <c r="T716" t="str">
        <f t="shared" si="115"/>
        <v>rock</v>
      </c>
      <c r="U716" t="str">
        <f t="shared" si="116"/>
        <v>Aug</v>
      </c>
      <c r="V716" t="str">
        <f t="shared" si="117"/>
        <v>2014</v>
      </c>
      <c r="W716" t="str">
        <f t="shared" si="118"/>
        <v>Aug</v>
      </c>
      <c r="X716" t="str">
        <f t="shared" si="119"/>
        <v>2014</v>
      </c>
    </row>
    <row r="717" spans="1:24" ht="18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 s="7">
        <f t="shared" si="110"/>
        <v>24.466101694915253</v>
      </c>
      <c r="H717" s="7">
        <f t="shared" si="111"/>
        <v>44.009146341463413</v>
      </c>
      <c r="I717">
        <v>656</v>
      </c>
      <c r="J717" t="s">
        <v>21</v>
      </c>
      <c r="K717" t="s">
        <v>22</v>
      </c>
      <c r="L717" s="8">
        <f t="shared" si="112"/>
        <v>40397.208333333336</v>
      </c>
      <c r="M717">
        <v>1281157200</v>
      </c>
      <c r="N717" s="8">
        <f t="shared" si="113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s="10" t="str">
        <f t="shared" si="114"/>
        <v>games</v>
      </c>
      <c r="T717" t="str">
        <f t="shared" si="115"/>
        <v>mobile games</v>
      </c>
      <c r="U717" t="str">
        <f t="shared" si="116"/>
        <v>Aug</v>
      </c>
      <c r="V717" t="str">
        <f t="shared" si="117"/>
        <v>2010</v>
      </c>
      <c r="W717" t="str">
        <f t="shared" si="118"/>
        <v>Aug</v>
      </c>
      <c r="X717" t="str">
        <f t="shared" si="119"/>
        <v>2010</v>
      </c>
    </row>
    <row r="718" spans="1:24" ht="18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 s="7">
        <f t="shared" si="110"/>
        <v>517.65</v>
      </c>
      <c r="H718" s="7">
        <f t="shared" si="111"/>
        <v>65.942675159235662</v>
      </c>
      <c r="I718">
        <v>157</v>
      </c>
      <c r="J718" t="s">
        <v>21</v>
      </c>
      <c r="K718" t="s">
        <v>22</v>
      </c>
      <c r="L718" s="8">
        <f t="shared" si="112"/>
        <v>41465.208333333336</v>
      </c>
      <c r="M718">
        <v>1373432400</v>
      </c>
      <c r="N718" s="8">
        <f t="shared" si="113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s="10" t="str">
        <f t="shared" si="114"/>
        <v>theater</v>
      </c>
      <c r="T718" t="str">
        <f t="shared" si="115"/>
        <v>plays</v>
      </c>
      <c r="U718" t="str">
        <f t="shared" si="116"/>
        <v>Jul</v>
      </c>
      <c r="V718" t="str">
        <f t="shared" si="117"/>
        <v>2013</v>
      </c>
      <c r="W718" t="str">
        <f t="shared" si="118"/>
        <v>Aug</v>
      </c>
      <c r="X718" t="str">
        <f t="shared" si="119"/>
        <v>2013</v>
      </c>
    </row>
    <row r="719" spans="1:24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 s="7">
        <f t="shared" si="110"/>
        <v>247.64285714285714</v>
      </c>
      <c r="H719" s="7">
        <f t="shared" si="111"/>
        <v>24.987387387387386</v>
      </c>
      <c r="I719">
        <v>555</v>
      </c>
      <c r="J719" t="s">
        <v>21</v>
      </c>
      <c r="K719" t="s">
        <v>22</v>
      </c>
      <c r="L719" s="8">
        <f t="shared" si="112"/>
        <v>40777.208333333336</v>
      </c>
      <c r="M719">
        <v>1313989200</v>
      </c>
      <c r="N719" s="8">
        <f t="shared" si="113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s="10" t="str">
        <f t="shared" si="114"/>
        <v>film &amp; video</v>
      </c>
      <c r="T719" t="str">
        <f t="shared" si="115"/>
        <v>documentary</v>
      </c>
      <c r="U719" t="str">
        <f t="shared" si="116"/>
        <v>Aug</v>
      </c>
      <c r="V719" t="str">
        <f t="shared" si="117"/>
        <v>2011</v>
      </c>
      <c r="W719" t="str">
        <f t="shared" si="118"/>
        <v>Sep</v>
      </c>
      <c r="X719" t="str">
        <f t="shared" si="119"/>
        <v>2011</v>
      </c>
    </row>
    <row r="720" spans="1:24" ht="18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 s="7">
        <f t="shared" si="110"/>
        <v>100.20481927710843</v>
      </c>
      <c r="H720" s="7">
        <f t="shared" si="111"/>
        <v>28.003367003367003</v>
      </c>
      <c r="I720">
        <v>297</v>
      </c>
      <c r="J720" t="s">
        <v>21</v>
      </c>
      <c r="K720" t="s">
        <v>22</v>
      </c>
      <c r="L720" s="8">
        <f t="shared" si="112"/>
        <v>41442.208333333336</v>
      </c>
      <c r="M720">
        <v>1371445200</v>
      </c>
      <c r="N720" s="8">
        <f t="shared" si="113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s="10" t="str">
        <f t="shared" si="114"/>
        <v>technology</v>
      </c>
      <c r="T720" t="str">
        <f t="shared" si="115"/>
        <v>wearables</v>
      </c>
      <c r="U720" t="str">
        <f t="shared" si="116"/>
        <v>Jun</v>
      </c>
      <c r="V720" t="str">
        <f t="shared" si="117"/>
        <v>2013</v>
      </c>
      <c r="W720" t="str">
        <f t="shared" si="118"/>
        <v>Jul</v>
      </c>
      <c r="X720" t="str">
        <f t="shared" si="119"/>
        <v>2013</v>
      </c>
    </row>
    <row r="721" spans="1:24" ht="18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 s="7">
        <f t="shared" si="110"/>
        <v>153</v>
      </c>
      <c r="H721" s="7">
        <f t="shared" si="111"/>
        <v>85.829268292682926</v>
      </c>
      <c r="I721">
        <v>123</v>
      </c>
      <c r="J721" t="s">
        <v>21</v>
      </c>
      <c r="K721" t="s">
        <v>22</v>
      </c>
      <c r="L721" s="8">
        <f t="shared" si="112"/>
        <v>41058.208333333336</v>
      </c>
      <c r="M721">
        <v>1338267600</v>
      </c>
      <c r="N721" s="8">
        <f t="shared" si="113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s="10" t="str">
        <f t="shared" si="114"/>
        <v>publishing</v>
      </c>
      <c r="T721" t="str">
        <f t="shared" si="115"/>
        <v>fiction</v>
      </c>
      <c r="U721" t="str">
        <f t="shared" si="116"/>
        <v>May</v>
      </c>
      <c r="V721" t="str">
        <f t="shared" si="117"/>
        <v>2012</v>
      </c>
      <c r="W721" t="str">
        <f t="shared" si="118"/>
        <v>Jun</v>
      </c>
      <c r="X721" t="str">
        <f t="shared" si="119"/>
        <v>2012</v>
      </c>
    </row>
    <row r="722" spans="1:24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 s="7">
        <f t="shared" si="110"/>
        <v>37.091954022988503</v>
      </c>
      <c r="H722" s="7">
        <f t="shared" si="111"/>
        <v>84.921052631578945</v>
      </c>
      <c r="I722">
        <v>38</v>
      </c>
      <c r="J722" t="s">
        <v>36</v>
      </c>
      <c r="K722" t="s">
        <v>37</v>
      </c>
      <c r="L722" s="8">
        <f t="shared" si="112"/>
        <v>43152.25</v>
      </c>
      <c r="M722">
        <v>1519192800</v>
      </c>
      <c r="N722" s="8">
        <f t="shared" si="113"/>
        <v>43166.25</v>
      </c>
      <c r="O722">
        <v>1520402400</v>
      </c>
      <c r="P722" t="b">
        <v>0</v>
      </c>
      <c r="Q722" t="b">
        <v>1</v>
      </c>
      <c r="R722" t="s">
        <v>33</v>
      </c>
      <c r="S722" s="10" t="str">
        <f t="shared" si="114"/>
        <v>theater</v>
      </c>
      <c r="T722" t="str">
        <f t="shared" si="115"/>
        <v>plays</v>
      </c>
      <c r="U722" t="str">
        <f t="shared" si="116"/>
        <v>Feb</v>
      </c>
      <c r="V722" t="str">
        <f t="shared" si="117"/>
        <v>2018</v>
      </c>
      <c r="W722" t="str">
        <f t="shared" si="118"/>
        <v>Mar</v>
      </c>
      <c r="X722" t="str">
        <f t="shared" si="119"/>
        <v>2018</v>
      </c>
    </row>
    <row r="723" spans="1:24" ht="18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 s="7">
        <f t="shared" si="110"/>
        <v>4.392394822006473</v>
      </c>
      <c r="H723" s="7">
        <f t="shared" si="111"/>
        <v>90.483333333333334</v>
      </c>
      <c r="I723">
        <v>60</v>
      </c>
      <c r="J723" t="s">
        <v>21</v>
      </c>
      <c r="K723" t="s">
        <v>22</v>
      </c>
      <c r="L723" s="8">
        <f t="shared" si="112"/>
        <v>43194.208333333328</v>
      </c>
      <c r="M723">
        <v>1522818000</v>
      </c>
      <c r="N723" s="8">
        <f t="shared" si="113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s="10" t="str">
        <f t="shared" si="114"/>
        <v>music</v>
      </c>
      <c r="T723" t="str">
        <f t="shared" si="115"/>
        <v>rock</v>
      </c>
      <c r="U723" t="str">
        <f t="shared" si="116"/>
        <v>Apr</v>
      </c>
      <c r="V723" t="str">
        <f t="shared" si="117"/>
        <v>2018</v>
      </c>
      <c r="W723" t="str">
        <f t="shared" si="118"/>
        <v>Apr</v>
      </c>
      <c r="X723" t="str">
        <f t="shared" si="119"/>
        <v>2018</v>
      </c>
    </row>
    <row r="724" spans="1:24" ht="18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 s="7">
        <f t="shared" si="110"/>
        <v>156.50721649484535</v>
      </c>
      <c r="H724" s="7">
        <f t="shared" si="111"/>
        <v>25.00197628458498</v>
      </c>
      <c r="I724">
        <v>3036</v>
      </c>
      <c r="J724" t="s">
        <v>21</v>
      </c>
      <c r="K724" t="s">
        <v>22</v>
      </c>
      <c r="L724" s="8">
        <f t="shared" si="112"/>
        <v>43045.25</v>
      </c>
      <c r="M724">
        <v>1509948000</v>
      </c>
      <c r="N724" s="8">
        <f t="shared" si="113"/>
        <v>43072.25</v>
      </c>
      <c r="O724">
        <v>1512280800</v>
      </c>
      <c r="P724" t="b">
        <v>0</v>
      </c>
      <c r="Q724" t="b">
        <v>0</v>
      </c>
      <c r="R724" t="s">
        <v>42</v>
      </c>
      <c r="S724" s="10" t="str">
        <f t="shared" si="114"/>
        <v>film &amp; video</v>
      </c>
      <c r="T724" t="str">
        <f t="shared" si="115"/>
        <v>documentary</v>
      </c>
      <c r="U724" t="str">
        <f t="shared" si="116"/>
        <v>Nov</v>
      </c>
      <c r="V724" t="str">
        <f t="shared" si="117"/>
        <v>2017</v>
      </c>
      <c r="W724" t="str">
        <f t="shared" si="118"/>
        <v>Dec</v>
      </c>
      <c r="X724" t="str">
        <f t="shared" si="119"/>
        <v>2017</v>
      </c>
    </row>
    <row r="725" spans="1:24" ht="18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 s="7">
        <f t="shared" si="110"/>
        <v>270.40816326530609</v>
      </c>
      <c r="H725" s="7">
        <f t="shared" si="111"/>
        <v>92.013888888888886</v>
      </c>
      <c r="I725">
        <v>144</v>
      </c>
      <c r="J725" t="s">
        <v>26</v>
      </c>
      <c r="K725" t="s">
        <v>27</v>
      </c>
      <c r="L725" s="8">
        <f t="shared" si="112"/>
        <v>42431.25</v>
      </c>
      <c r="M725">
        <v>1456898400</v>
      </c>
      <c r="N725" s="8">
        <f t="shared" si="113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s="10" t="str">
        <f t="shared" si="114"/>
        <v>theater</v>
      </c>
      <c r="T725" t="str">
        <f t="shared" si="115"/>
        <v>plays</v>
      </c>
      <c r="U725" t="str">
        <f t="shared" si="116"/>
        <v>Mar</v>
      </c>
      <c r="V725" t="str">
        <f t="shared" si="117"/>
        <v>2016</v>
      </c>
      <c r="W725" t="str">
        <f t="shared" si="118"/>
        <v>Mar</v>
      </c>
      <c r="X725" t="str">
        <f t="shared" si="119"/>
        <v>2016</v>
      </c>
    </row>
    <row r="726" spans="1:24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 s="7">
        <f t="shared" si="110"/>
        <v>134.05952380952382</v>
      </c>
      <c r="H726" s="7">
        <f t="shared" si="111"/>
        <v>93.066115702479337</v>
      </c>
      <c r="I726">
        <v>121</v>
      </c>
      <c r="J726" t="s">
        <v>40</v>
      </c>
      <c r="K726" t="s">
        <v>41</v>
      </c>
      <c r="L726" s="8">
        <f t="shared" si="112"/>
        <v>41934.208333333336</v>
      </c>
      <c r="M726">
        <v>1413954000</v>
      </c>
      <c r="N726" s="8">
        <f t="shared" si="113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s="10" t="str">
        <f t="shared" si="114"/>
        <v>theater</v>
      </c>
      <c r="T726" t="str">
        <f t="shared" si="115"/>
        <v>plays</v>
      </c>
      <c r="U726" t="str">
        <f t="shared" si="116"/>
        <v>Oct</v>
      </c>
      <c r="V726" t="str">
        <f t="shared" si="117"/>
        <v>2014</v>
      </c>
      <c r="W726" t="str">
        <f t="shared" si="118"/>
        <v>Oct</v>
      </c>
      <c r="X726" t="str">
        <f t="shared" si="119"/>
        <v>2014</v>
      </c>
    </row>
    <row r="727" spans="1:24" ht="18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 s="7">
        <f t="shared" si="110"/>
        <v>50.398033126293996</v>
      </c>
      <c r="H727" s="7">
        <f t="shared" si="111"/>
        <v>61.008145363408524</v>
      </c>
      <c r="I727">
        <v>1596</v>
      </c>
      <c r="J727" t="s">
        <v>21</v>
      </c>
      <c r="K727" t="s">
        <v>22</v>
      </c>
      <c r="L727" s="8">
        <f t="shared" si="112"/>
        <v>41958.25</v>
      </c>
      <c r="M727">
        <v>1416031200</v>
      </c>
      <c r="N727" s="8">
        <f t="shared" si="113"/>
        <v>41960.25</v>
      </c>
      <c r="O727">
        <v>1416204000</v>
      </c>
      <c r="P727" t="b">
        <v>0</v>
      </c>
      <c r="Q727" t="b">
        <v>0</v>
      </c>
      <c r="R727" t="s">
        <v>292</v>
      </c>
      <c r="S727" s="10" t="str">
        <f t="shared" si="114"/>
        <v>games</v>
      </c>
      <c r="T727" t="str">
        <f t="shared" si="115"/>
        <v>mobile games</v>
      </c>
      <c r="U727" t="str">
        <f t="shared" si="116"/>
        <v>Nov</v>
      </c>
      <c r="V727" t="str">
        <f t="shared" si="117"/>
        <v>2014</v>
      </c>
      <c r="W727" t="str">
        <f t="shared" si="118"/>
        <v>Nov</v>
      </c>
      <c r="X727" t="str">
        <f t="shared" si="119"/>
        <v>2014</v>
      </c>
    </row>
    <row r="728" spans="1:24" ht="18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 s="7">
        <f t="shared" si="110"/>
        <v>88.815837937384899</v>
      </c>
      <c r="H728" s="7">
        <f t="shared" si="111"/>
        <v>92.036259541984734</v>
      </c>
      <c r="I728">
        <v>524</v>
      </c>
      <c r="J728" t="s">
        <v>21</v>
      </c>
      <c r="K728" t="s">
        <v>22</v>
      </c>
      <c r="L728" s="8">
        <f t="shared" si="112"/>
        <v>40476.208333333336</v>
      </c>
      <c r="M728">
        <v>1287982800</v>
      </c>
      <c r="N728" s="8">
        <f t="shared" si="113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s="10" t="str">
        <f t="shared" si="114"/>
        <v>theater</v>
      </c>
      <c r="T728" t="str">
        <f t="shared" si="115"/>
        <v>plays</v>
      </c>
      <c r="U728" t="str">
        <f t="shared" si="116"/>
        <v>Oct</v>
      </c>
      <c r="V728" t="str">
        <f t="shared" si="117"/>
        <v>2010</v>
      </c>
      <c r="W728" t="str">
        <f t="shared" si="118"/>
        <v>Oct</v>
      </c>
      <c r="X728" t="str">
        <f t="shared" si="119"/>
        <v>2010</v>
      </c>
    </row>
    <row r="729" spans="1:24" ht="18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 s="7">
        <f t="shared" si="110"/>
        <v>165</v>
      </c>
      <c r="H729" s="7">
        <f t="shared" si="111"/>
        <v>81.132596685082873</v>
      </c>
      <c r="I729">
        <v>181</v>
      </c>
      <c r="J729" t="s">
        <v>21</v>
      </c>
      <c r="K729" t="s">
        <v>22</v>
      </c>
      <c r="L729" s="8">
        <f t="shared" si="112"/>
        <v>43485.25</v>
      </c>
      <c r="M729">
        <v>1547964000</v>
      </c>
      <c r="N729" s="8">
        <f t="shared" si="113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s="10" t="str">
        <f t="shared" si="114"/>
        <v>technology</v>
      </c>
      <c r="T729" t="str">
        <f t="shared" si="115"/>
        <v>web</v>
      </c>
      <c r="U729" t="str">
        <f t="shared" si="116"/>
        <v>Jan</v>
      </c>
      <c r="V729" t="str">
        <f t="shared" si="117"/>
        <v>2019</v>
      </c>
      <c r="W729" t="str">
        <f t="shared" si="118"/>
        <v>Mar</v>
      </c>
      <c r="X729" t="str">
        <f t="shared" si="119"/>
        <v>2019</v>
      </c>
    </row>
    <row r="730" spans="1:24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 s="7">
        <f t="shared" si="110"/>
        <v>17.5</v>
      </c>
      <c r="H730" s="7">
        <f t="shared" si="111"/>
        <v>73.5</v>
      </c>
      <c r="I730">
        <v>10</v>
      </c>
      <c r="J730" t="s">
        <v>21</v>
      </c>
      <c r="K730" t="s">
        <v>22</v>
      </c>
      <c r="L730" s="8">
        <f t="shared" si="112"/>
        <v>42515.208333333328</v>
      </c>
      <c r="M730">
        <v>1464152400</v>
      </c>
      <c r="N730" s="8">
        <f t="shared" si="113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s="10" t="str">
        <f t="shared" si="114"/>
        <v>theater</v>
      </c>
      <c r="T730" t="str">
        <f t="shared" si="115"/>
        <v>plays</v>
      </c>
      <c r="U730" t="str">
        <f t="shared" si="116"/>
        <v>May</v>
      </c>
      <c r="V730" t="str">
        <f t="shared" si="117"/>
        <v>2016</v>
      </c>
      <c r="W730" t="str">
        <f t="shared" si="118"/>
        <v>Jun</v>
      </c>
      <c r="X730" t="str">
        <f t="shared" si="119"/>
        <v>2016</v>
      </c>
    </row>
    <row r="731" spans="1:24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 s="7">
        <f t="shared" si="110"/>
        <v>185.66071428571428</v>
      </c>
      <c r="H731" s="7">
        <f t="shared" si="111"/>
        <v>85.221311475409834</v>
      </c>
      <c r="I731">
        <v>122</v>
      </c>
      <c r="J731" t="s">
        <v>21</v>
      </c>
      <c r="K731" t="s">
        <v>22</v>
      </c>
      <c r="L731" s="8">
        <f t="shared" si="112"/>
        <v>41309.25</v>
      </c>
      <c r="M731">
        <v>1359957600</v>
      </c>
      <c r="N731" s="8">
        <f t="shared" si="113"/>
        <v>41311.25</v>
      </c>
      <c r="O731">
        <v>1360130400</v>
      </c>
      <c r="P731" t="b">
        <v>0</v>
      </c>
      <c r="Q731" t="b">
        <v>0</v>
      </c>
      <c r="R731" t="s">
        <v>53</v>
      </c>
      <c r="S731" s="10" t="str">
        <f t="shared" si="114"/>
        <v>film &amp; video</v>
      </c>
      <c r="T731" t="str">
        <f t="shared" si="115"/>
        <v>drama</v>
      </c>
      <c r="U731" t="str">
        <f t="shared" si="116"/>
        <v>Feb</v>
      </c>
      <c r="V731" t="str">
        <f t="shared" si="117"/>
        <v>2013</v>
      </c>
      <c r="W731" t="str">
        <f t="shared" si="118"/>
        <v>Feb</v>
      </c>
      <c r="X731" t="str">
        <f t="shared" si="119"/>
        <v>2013</v>
      </c>
    </row>
    <row r="732" spans="1:24" ht="18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 s="7">
        <f t="shared" si="110"/>
        <v>412.6631944444444</v>
      </c>
      <c r="H732" s="7">
        <f t="shared" si="111"/>
        <v>110.96825396825396</v>
      </c>
      <c r="I732">
        <v>1071</v>
      </c>
      <c r="J732" t="s">
        <v>15</v>
      </c>
      <c r="K732" t="s">
        <v>16</v>
      </c>
      <c r="L732" s="8">
        <f t="shared" si="112"/>
        <v>42147.208333333328</v>
      </c>
      <c r="M732">
        <v>1432357200</v>
      </c>
      <c r="N732" s="8">
        <f t="shared" si="113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s="10" t="str">
        <f t="shared" si="114"/>
        <v>technology</v>
      </c>
      <c r="T732" t="str">
        <f t="shared" si="115"/>
        <v>wearables</v>
      </c>
      <c r="U732" t="str">
        <f t="shared" si="116"/>
        <v>May</v>
      </c>
      <c r="V732" t="str">
        <f t="shared" si="117"/>
        <v>2015</v>
      </c>
      <c r="W732" t="str">
        <f t="shared" si="118"/>
        <v>May</v>
      </c>
      <c r="X732" t="str">
        <f t="shared" si="119"/>
        <v>2015</v>
      </c>
    </row>
    <row r="733" spans="1:24" ht="18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 s="7">
        <f t="shared" si="110"/>
        <v>90.25</v>
      </c>
      <c r="H733" s="7">
        <f t="shared" si="111"/>
        <v>32.968036529680369</v>
      </c>
      <c r="I733">
        <v>219</v>
      </c>
      <c r="J733" t="s">
        <v>21</v>
      </c>
      <c r="K733" t="s">
        <v>22</v>
      </c>
      <c r="L733" s="8">
        <f t="shared" si="112"/>
        <v>42939.208333333328</v>
      </c>
      <c r="M733">
        <v>1500786000</v>
      </c>
      <c r="N733" s="8">
        <f t="shared" si="113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s="10" t="str">
        <f t="shared" si="114"/>
        <v>technology</v>
      </c>
      <c r="T733" t="str">
        <f t="shared" si="115"/>
        <v>web</v>
      </c>
      <c r="U733" t="str">
        <f t="shared" si="116"/>
        <v>Jul</v>
      </c>
      <c r="V733" t="str">
        <f t="shared" si="117"/>
        <v>2017</v>
      </c>
      <c r="W733" t="str">
        <f t="shared" si="118"/>
        <v>Jul</v>
      </c>
      <c r="X733" t="str">
        <f t="shared" si="119"/>
        <v>2017</v>
      </c>
    </row>
    <row r="734" spans="1:24" ht="18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 s="7">
        <f t="shared" si="110"/>
        <v>91.984615384615381</v>
      </c>
      <c r="H734" s="7">
        <f t="shared" si="111"/>
        <v>96.005352363960753</v>
      </c>
      <c r="I734">
        <v>1121</v>
      </c>
      <c r="J734" t="s">
        <v>21</v>
      </c>
      <c r="K734" t="s">
        <v>22</v>
      </c>
      <c r="L734" s="8">
        <f t="shared" si="112"/>
        <v>42816.208333333328</v>
      </c>
      <c r="M734">
        <v>1490158800</v>
      </c>
      <c r="N734" s="8">
        <f t="shared" si="113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s="10" t="str">
        <f t="shared" si="114"/>
        <v>music</v>
      </c>
      <c r="T734" t="str">
        <f t="shared" si="115"/>
        <v>rock</v>
      </c>
      <c r="U734" t="str">
        <f t="shared" si="116"/>
        <v>Mar</v>
      </c>
      <c r="V734" t="str">
        <f t="shared" si="117"/>
        <v>2017</v>
      </c>
      <c r="W734" t="str">
        <f t="shared" si="118"/>
        <v>Apr</v>
      </c>
      <c r="X734" t="str">
        <f t="shared" si="119"/>
        <v>2017</v>
      </c>
    </row>
    <row r="735" spans="1:24" ht="18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 s="7">
        <f t="shared" si="110"/>
        <v>527.00632911392404</v>
      </c>
      <c r="H735" s="7">
        <f t="shared" si="111"/>
        <v>84.96632653061225</v>
      </c>
      <c r="I735">
        <v>980</v>
      </c>
      <c r="J735" t="s">
        <v>21</v>
      </c>
      <c r="K735" t="s">
        <v>22</v>
      </c>
      <c r="L735" s="8">
        <f t="shared" si="112"/>
        <v>41844.208333333336</v>
      </c>
      <c r="M735">
        <v>1406178000</v>
      </c>
      <c r="N735" s="8">
        <f t="shared" si="113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s="10" t="str">
        <f t="shared" si="114"/>
        <v>music</v>
      </c>
      <c r="T735" t="str">
        <f t="shared" si="115"/>
        <v>metal</v>
      </c>
      <c r="U735" t="str">
        <f t="shared" si="116"/>
        <v>Jul</v>
      </c>
      <c r="V735" t="str">
        <f t="shared" si="117"/>
        <v>2014</v>
      </c>
      <c r="W735" t="str">
        <f t="shared" si="118"/>
        <v>Aug</v>
      </c>
      <c r="X735" t="str">
        <f t="shared" si="119"/>
        <v>2014</v>
      </c>
    </row>
    <row r="736" spans="1:24" ht="18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 s="7">
        <f t="shared" si="110"/>
        <v>319.14285714285711</v>
      </c>
      <c r="H736" s="7">
        <f t="shared" si="111"/>
        <v>25.007462686567163</v>
      </c>
      <c r="I736">
        <v>536</v>
      </c>
      <c r="J736" t="s">
        <v>21</v>
      </c>
      <c r="K736" t="s">
        <v>22</v>
      </c>
      <c r="L736" s="8">
        <f t="shared" si="112"/>
        <v>42763.25</v>
      </c>
      <c r="M736">
        <v>1485583200</v>
      </c>
      <c r="N736" s="8">
        <f t="shared" si="113"/>
        <v>42775.25</v>
      </c>
      <c r="O736">
        <v>1486620000</v>
      </c>
      <c r="P736" t="b">
        <v>0</v>
      </c>
      <c r="Q736" t="b">
        <v>1</v>
      </c>
      <c r="R736" t="s">
        <v>33</v>
      </c>
      <c r="S736" s="10" t="str">
        <f t="shared" si="114"/>
        <v>theater</v>
      </c>
      <c r="T736" t="str">
        <f t="shared" si="115"/>
        <v>plays</v>
      </c>
      <c r="U736" t="str">
        <f t="shared" si="116"/>
        <v>Jan</v>
      </c>
      <c r="V736" t="str">
        <f t="shared" si="117"/>
        <v>2017</v>
      </c>
      <c r="W736" t="str">
        <f t="shared" si="118"/>
        <v>Feb</v>
      </c>
      <c r="X736" t="str">
        <f t="shared" si="119"/>
        <v>2017</v>
      </c>
    </row>
    <row r="737" spans="1:24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 s="7">
        <f t="shared" si="110"/>
        <v>354.18867924528303</v>
      </c>
      <c r="H737" s="7">
        <f t="shared" si="111"/>
        <v>65.998995479658461</v>
      </c>
      <c r="I737">
        <v>1991</v>
      </c>
      <c r="J737" t="s">
        <v>21</v>
      </c>
      <c r="K737" t="s">
        <v>22</v>
      </c>
      <c r="L737" s="8">
        <f t="shared" si="112"/>
        <v>42459.208333333328</v>
      </c>
      <c r="M737">
        <v>1459314000</v>
      </c>
      <c r="N737" s="8">
        <f t="shared" si="113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s="10" t="str">
        <f t="shared" si="114"/>
        <v>photography</v>
      </c>
      <c r="T737" t="str">
        <f t="shared" si="115"/>
        <v>photography books</v>
      </c>
      <c r="U737" t="str">
        <f t="shared" si="116"/>
        <v>Mar</v>
      </c>
      <c r="V737" t="str">
        <f t="shared" si="117"/>
        <v>2016</v>
      </c>
      <c r="W737" t="str">
        <f t="shared" si="118"/>
        <v>Apr</v>
      </c>
      <c r="X737" t="str">
        <f t="shared" si="119"/>
        <v>2016</v>
      </c>
    </row>
    <row r="738" spans="1:24" ht="18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 s="7">
        <f t="shared" si="110"/>
        <v>32.896103896103895</v>
      </c>
      <c r="H738" s="7">
        <f t="shared" si="111"/>
        <v>87.34482758620689</v>
      </c>
      <c r="I738">
        <v>29</v>
      </c>
      <c r="J738" t="s">
        <v>21</v>
      </c>
      <c r="K738" t="s">
        <v>22</v>
      </c>
      <c r="L738" s="8">
        <f t="shared" si="112"/>
        <v>42055.25</v>
      </c>
      <c r="M738">
        <v>1424412000</v>
      </c>
      <c r="N738" s="8">
        <f t="shared" si="113"/>
        <v>42059.25</v>
      </c>
      <c r="O738">
        <v>1424757600</v>
      </c>
      <c r="P738" t="b">
        <v>0</v>
      </c>
      <c r="Q738" t="b">
        <v>0</v>
      </c>
      <c r="R738" t="s">
        <v>68</v>
      </c>
      <c r="S738" s="10" t="str">
        <f t="shared" si="114"/>
        <v>publishing</v>
      </c>
      <c r="T738" t="str">
        <f t="shared" si="115"/>
        <v>nonfiction</v>
      </c>
      <c r="U738" t="str">
        <f t="shared" si="116"/>
        <v>Feb</v>
      </c>
      <c r="V738" t="str">
        <f t="shared" si="117"/>
        <v>2015</v>
      </c>
      <c r="W738" t="str">
        <f t="shared" si="118"/>
        <v>Feb</v>
      </c>
      <c r="X738" t="str">
        <f t="shared" si="119"/>
        <v>2015</v>
      </c>
    </row>
    <row r="739" spans="1:24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 s="7">
        <f t="shared" si="110"/>
        <v>135.8918918918919</v>
      </c>
      <c r="H739" s="7">
        <f t="shared" si="111"/>
        <v>27.933333333333334</v>
      </c>
      <c r="I739">
        <v>180</v>
      </c>
      <c r="J739" t="s">
        <v>21</v>
      </c>
      <c r="K739" t="s">
        <v>22</v>
      </c>
      <c r="L739" s="8">
        <f t="shared" si="112"/>
        <v>42685.25</v>
      </c>
      <c r="M739">
        <v>1478844000</v>
      </c>
      <c r="N739" s="8">
        <f t="shared" si="113"/>
        <v>42697.25</v>
      </c>
      <c r="O739">
        <v>1479880800</v>
      </c>
      <c r="P739" t="b">
        <v>0</v>
      </c>
      <c r="Q739" t="b">
        <v>0</v>
      </c>
      <c r="R739" t="s">
        <v>60</v>
      </c>
      <c r="S739" s="10" t="str">
        <f t="shared" si="114"/>
        <v>music</v>
      </c>
      <c r="T739" t="str">
        <f t="shared" si="115"/>
        <v>indie rock</v>
      </c>
      <c r="U739" t="str">
        <f t="shared" si="116"/>
        <v>Nov</v>
      </c>
      <c r="V739" t="str">
        <f t="shared" si="117"/>
        <v>2016</v>
      </c>
      <c r="W739" t="str">
        <f t="shared" si="118"/>
        <v>Nov</v>
      </c>
      <c r="X739" t="str">
        <f t="shared" si="119"/>
        <v>2016</v>
      </c>
    </row>
    <row r="740" spans="1:24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 s="7">
        <f t="shared" si="110"/>
        <v>2.0843373493975905</v>
      </c>
      <c r="H740" s="7">
        <f t="shared" si="111"/>
        <v>103.8</v>
      </c>
      <c r="I740">
        <v>15</v>
      </c>
      <c r="J740" t="s">
        <v>21</v>
      </c>
      <c r="K740" t="s">
        <v>22</v>
      </c>
      <c r="L740" s="8">
        <f t="shared" si="112"/>
        <v>41959.25</v>
      </c>
      <c r="M740">
        <v>1416117600</v>
      </c>
      <c r="N740" s="8">
        <f t="shared" si="113"/>
        <v>41981.25</v>
      </c>
      <c r="O740">
        <v>1418018400</v>
      </c>
      <c r="P740" t="b">
        <v>0</v>
      </c>
      <c r="Q740" t="b">
        <v>1</v>
      </c>
      <c r="R740" t="s">
        <v>33</v>
      </c>
      <c r="S740" s="10" t="str">
        <f t="shared" si="114"/>
        <v>theater</v>
      </c>
      <c r="T740" t="str">
        <f t="shared" si="115"/>
        <v>plays</v>
      </c>
      <c r="U740" t="str">
        <f t="shared" si="116"/>
        <v>Nov</v>
      </c>
      <c r="V740" t="str">
        <f t="shared" si="117"/>
        <v>2014</v>
      </c>
      <c r="W740" t="str">
        <f t="shared" si="118"/>
        <v>Dec</v>
      </c>
      <c r="X740" t="str">
        <f t="shared" si="119"/>
        <v>2014</v>
      </c>
    </row>
    <row r="741" spans="1:24" ht="18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 s="7">
        <f t="shared" si="110"/>
        <v>61</v>
      </c>
      <c r="H741" s="7">
        <f t="shared" si="111"/>
        <v>31.937172774869111</v>
      </c>
      <c r="I741">
        <v>191</v>
      </c>
      <c r="J741" t="s">
        <v>21</v>
      </c>
      <c r="K741" t="s">
        <v>22</v>
      </c>
      <c r="L741" s="8">
        <f t="shared" si="112"/>
        <v>41089.208333333336</v>
      </c>
      <c r="M741">
        <v>1340946000</v>
      </c>
      <c r="N741" s="8">
        <f t="shared" si="113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s="10" t="str">
        <f t="shared" si="114"/>
        <v>music</v>
      </c>
      <c r="T741" t="str">
        <f t="shared" si="115"/>
        <v>indie rock</v>
      </c>
      <c r="U741" t="str">
        <f t="shared" si="116"/>
        <v>Jun</v>
      </c>
      <c r="V741" t="str">
        <f t="shared" si="117"/>
        <v>2012</v>
      </c>
      <c r="W741" t="str">
        <f t="shared" si="118"/>
        <v>Jun</v>
      </c>
      <c r="X741" t="str">
        <f t="shared" si="119"/>
        <v>2012</v>
      </c>
    </row>
    <row r="742" spans="1:24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 s="7">
        <f t="shared" si="110"/>
        <v>30.037735849056602</v>
      </c>
      <c r="H742" s="7">
        <f t="shared" si="111"/>
        <v>99.5</v>
      </c>
      <c r="I742">
        <v>16</v>
      </c>
      <c r="J742" t="s">
        <v>21</v>
      </c>
      <c r="K742" t="s">
        <v>22</v>
      </c>
      <c r="L742" s="8">
        <f t="shared" si="112"/>
        <v>42769.25</v>
      </c>
      <c r="M742">
        <v>1486101600</v>
      </c>
      <c r="N742" s="8">
        <f t="shared" si="113"/>
        <v>42772.25</v>
      </c>
      <c r="O742">
        <v>1486360800</v>
      </c>
      <c r="P742" t="b">
        <v>0</v>
      </c>
      <c r="Q742" t="b">
        <v>0</v>
      </c>
      <c r="R742" t="s">
        <v>33</v>
      </c>
      <c r="S742" s="10" t="str">
        <f t="shared" si="114"/>
        <v>theater</v>
      </c>
      <c r="T742" t="str">
        <f t="shared" si="115"/>
        <v>plays</v>
      </c>
      <c r="U742" t="str">
        <f t="shared" si="116"/>
        <v>Feb</v>
      </c>
      <c r="V742" t="str">
        <f t="shared" si="117"/>
        <v>2017</v>
      </c>
      <c r="W742" t="str">
        <f t="shared" si="118"/>
        <v>Feb</v>
      </c>
      <c r="X742" t="str">
        <f t="shared" si="119"/>
        <v>2017</v>
      </c>
    </row>
    <row r="743" spans="1:24" ht="18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 s="7">
        <f t="shared" si="110"/>
        <v>1179.1666666666665</v>
      </c>
      <c r="H743" s="7">
        <f t="shared" si="111"/>
        <v>108.84615384615384</v>
      </c>
      <c r="I743">
        <v>130</v>
      </c>
      <c r="J743" t="s">
        <v>21</v>
      </c>
      <c r="K743" t="s">
        <v>22</v>
      </c>
      <c r="L743" s="8">
        <f t="shared" si="112"/>
        <v>40321.208333333336</v>
      </c>
      <c r="M743">
        <v>1274590800</v>
      </c>
      <c r="N743" s="8">
        <f t="shared" si="113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s="10" t="str">
        <f t="shared" si="114"/>
        <v>theater</v>
      </c>
      <c r="T743" t="str">
        <f t="shared" si="115"/>
        <v>plays</v>
      </c>
      <c r="U743" t="str">
        <f t="shared" si="116"/>
        <v>May</v>
      </c>
      <c r="V743" t="str">
        <f t="shared" si="117"/>
        <v>2010</v>
      </c>
      <c r="W743" t="str">
        <f t="shared" si="118"/>
        <v>May</v>
      </c>
      <c r="X743" t="str">
        <f t="shared" si="119"/>
        <v>2010</v>
      </c>
    </row>
    <row r="744" spans="1:24" ht="18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 s="7">
        <f t="shared" si="110"/>
        <v>1126.0833333333335</v>
      </c>
      <c r="H744" s="7">
        <f t="shared" si="111"/>
        <v>110.76229508196721</v>
      </c>
      <c r="I744">
        <v>122</v>
      </c>
      <c r="J744" t="s">
        <v>21</v>
      </c>
      <c r="K744" t="s">
        <v>22</v>
      </c>
      <c r="L744" s="8">
        <f t="shared" si="112"/>
        <v>40197.25</v>
      </c>
      <c r="M744">
        <v>1263880800</v>
      </c>
      <c r="N744" s="8">
        <f t="shared" si="113"/>
        <v>40239.25</v>
      </c>
      <c r="O744">
        <v>1267509600</v>
      </c>
      <c r="P744" t="b">
        <v>0</v>
      </c>
      <c r="Q744" t="b">
        <v>0</v>
      </c>
      <c r="R744" t="s">
        <v>50</v>
      </c>
      <c r="S744" s="10" t="str">
        <f t="shared" si="114"/>
        <v>music</v>
      </c>
      <c r="T744" t="str">
        <f t="shared" si="115"/>
        <v>electric music</v>
      </c>
      <c r="U744" t="str">
        <f t="shared" si="116"/>
        <v>Jan</v>
      </c>
      <c r="V744" t="str">
        <f t="shared" si="117"/>
        <v>2010</v>
      </c>
      <c r="W744" t="str">
        <f t="shared" si="118"/>
        <v>Mar</v>
      </c>
      <c r="X744" t="str">
        <f t="shared" si="119"/>
        <v>2010</v>
      </c>
    </row>
    <row r="745" spans="1:24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 s="7">
        <f t="shared" si="110"/>
        <v>12.923076923076923</v>
      </c>
      <c r="H745" s="7">
        <f t="shared" si="111"/>
        <v>29.647058823529413</v>
      </c>
      <c r="I745">
        <v>17</v>
      </c>
      <c r="J745" t="s">
        <v>21</v>
      </c>
      <c r="K745" t="s">
        <v>22</v>
      </c>
      <c r="L745" s="8">
        <f t="shared" si="112"/>
        <v>42298.208333333328</v>
      </c>
      <c r="M745">
        <v>1445403600</v>
      </c>
      <c r="N745" s="8">
        <f t="shared" si="113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s="10" t="str">
        <f t="shared" si="114"/>
        <v>theater</v>
      </c>
      <c r="T745" t="str">
        <f t="shared" si="115"/>
        <v>plays</v>
      </c>
      <c r="U745" t="str">
        <f t="shared" si="116"/>
        <v>Oct</v>
      </c>
      <c r="V745" t="str">
        <f t="shared" si="117"/>
        <v>2015</v>
      </c>
      <c r="W745" t="str">
        <f t="shared" si="118"/>
        <v>Oct</v>
      </c>
      <c r="X745" t="str">
        <f t="shared" si="119"/>
        <v>2015</v>
      </c>
    </row>
    <row r="746" spans="1:24" ht="18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 s="7">
        <f t="shared" si="110"/>
        <v>712</v>
      </c>
      <c r="H746" s="7">
        <f t="shared" si="111"/>
        <v>101.71428571428571</v>
      </c>
      <c r="I746">
        <v>140</v>
      </c>
      <c r="J746" t="s">
        <v>21</v>
      </c>
      <c r="K746" t="s">
        <v>22</v>
      </c>
      <c r="L746" s="8">
        <f t="shared" si="112"/>
        <v>43322.208333333328</v>
      </c>
      <c r="M746">
        <v>1533877200</v>
      </c>
      <c r="N746" s="8">
        <f t="shared" si="113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s="10" t="str">
        <f t="shared" si="114"/>
        <v>theater</v>
      </c>
      <c r="T746" t="str">
        <f t="shared" si="115"/>
        <v>plays</v>
      </c>
      <c r="U746" t="str">
        <f t="shared" si="116"/>
        <v>Aug</v>
      </c>
      <c r="V746" t="str">
        <f t="shared" si="117"/>
        <v>2018</v>
      </c>
      <c r="W746" t="str">
        <f t="shared" si="118"/>
        <v>Aug</v>
      </c>
      <c r="X746" t="str">
        <f t="shared" si="119"/>
        <v>2018</v>
      </c>
    </row>
    <row r="747" spans="1:24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 s="7">
        <f t="shared" si="110"/>
        <v>30.304347826086957</v>
      </c>
      <c r="H747" s="7">
        <f t="shared" si="111"/>
        <v>61.5</v>
      </c>
      <c r="I747">
        <v>34</v>
      </c>
      <c r="J747" t="s">
        <v>21</v>
      </c>
      <c r="K747" t="s">
        <v>22</v>
      </c>
      <c r="L747" s="8">
        <f t="shared" si="112"/>
        <v>40328.208333333336</v>
      </c>
      <c r="M747">
        <v>1275195600</v>
      </c>
      <c r="N747" s="8">
        <f t="shared" si="113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s="10" t="str">
        <f t="shared" si="114"/>
        <v>technology</v>
      </c>
      <c r="T747" t="str">
        <f t="shared" si="115"/>
        <v>wearables</v>
      </c>
      <c r="U747" t="str">
        <f t="shared" si="116"/>
        <v>May</v>
      </c>
      <c r="V747" t="str">
        <f t="shared" si="117"/>
        <v>2010</v>
      </c>
      <c r="W747" t="str">
        <f t="shared" si="118"/>
        <v>Jun</v>
      </c>
      <c r="X747" t="str">
        <f t="shared" si="119"/>
        <v>2010</v>
      </c>
    </row>
    <row r="748" spans="1:24" ht="18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 s="7">
        <f t="shared" si="110"/>
        <v>212.50896057347671</v>
      </c>
      <c r="H748" s="7">
        <f t="shared" si="111"/>
        <v>35</v>
      </c>
      <c r="I748">
        <v>3388</v>
      </c>
      <c r="J748" t="s">
        <v>21</v>
      </c>
      <c r="K748" t="s">
        <v>22</v>
      </c>
      <c r="L748" s="8">
        <f t="shared" si="112"/>
        <v>40825.208333333336</v>
      </c>
      <c r="M748">
        <v>1318136400</v>
      </c>
      <c r="N748" s="8">
        <f t="shared" si="113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s="10" t="str">
        <f t="shared" si="114"/>
        <v>technology</v>
      </c>
      <c r="T748" t="str">
        <f t="shared" si="115"/>
        <v>web</v>
      </c>
      <c r="U748" t="str">
        <f t="shared" si="116"/>
        <v>Oct</v>
      </c>
      <c r="V748" t="str">
        <f t="shared" si="117"/>
        <v>2011</v>
      </c>
      <c r="W748" t="str">
        <f t="shared" si="118"/>
        <v>Oct</v>
      </c>
      <c r="X748" t="str">
        <f t="shared" si="119"/>
        <v>2011</v>
      </c>
    </row>
    <row r="749" spans="1:24" ht="18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 s="7">
        <f t="shared" si="110"/>
        <v>228.85714285714286</v>
      </c>
      <c r="H749" s="7">
        <f t="shared" si="111"/>
        <v>40.049999999999997</v>
      </c>
      <c r="I749">
        <v>280</v>
      </c>
      <c r="J749" t="s">
        <v>21</v>
      </c>
      <c r="K749" t="s">
        <v>22</v>
      </c>
      <c r="L749" s="8">
        <f t="shared" si="112"/>
        <v>40423.208333333336</v>
      </c>
      <c r="M749">
        <v>1283403600</v>
      </c>
      <c r="N749" s="8">
        <f t="shared" si="113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s="10" t="str">
        <f t="shared" si="114"/>
        <v>theater</v>
      </c>
      <c r="T749" t="str">
        <f t="shared" si="115"/>
        <v>plays</v>
      </c>
      <c r="U749" t="str">
        <f t="shared" si="116"/>
        <v>Sep</v>
      </c>
      <c r="V749" t="str">
        <f t="shared" si="117"/>
        <v>2010</v>
      </c>
      <c r="W749" t="str">
        <f t="shared" si="118"/>
        <v>Sep</v>
      </c>
      <c r="X749" t="str">
        <f t="shared" si="119"/>
        <v>2010</v>
      </c>
    </row>
    <row r="750" spans="1:24" ht="18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 s="7">
        <f t="shared" si="110"/>
        <v>34.959979476654695</v>
      </c>
      <c r="H750" s="7">
        <f t="shared" si="111"/>
        <v>110.97231270358306</v>
      </c>
      <c r="I750">
        <v>614</v>
      </c>
      <c r="J750" t="s">
        <v>21</v>
      </c>
      <c r="K750" t="s">
        <v>22</v>
      </c>
      <c r="L750" s="8">
        <f t="shared" si="112"/>
        <v>40238.25</v>
      </c>
      <c r="M750">
        <v>1267423200</v>
      </c>
      <c r="N750" s="8">
        <f t="shared" si="113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s="10" t="str">
        <f t="shared" si="114"/>
        <v>film &amp; video</v>
      </c>
      <c r="T750" t="str">
        <f t="shared" si="115"/>
        <v>animation</v>
      </c>
      <c r="U750" t="str">
        <f t="shared" si="116"/>
        <v>Mar</v>
      </c>
      <c r="V750" t="str">
        <f t="shared" si="117"/>
        <v>2010</v>
      </c>
      <c r="W750" t="str">
        <f t="shared" si="118"/>
        <v>Mar</v>
      </c>
      <c r="X750" t="str">
        <f t="shared" si="119"/>
        <v>2010</v>
      </c>
    </row>
    <row r="751" spans="1:24" ht="18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 s="7">
        <f t="shared" si="110"/>
        <v>157.29069767441862</v>
      </c>
      <c r="H751" s="7">
        <f t="shared" si="111"/>
        <v>36.959016393442624</v>
      </c>
      <c r="I751">
        <v>366</v>
      </c>
      <c r="J751" t="s">
        <v>107</v>
      </c>
      <c r="K751" t="s">
        <v>108</v>
      </c>
      <c r="L751" s="8">
        <f t="shared" si="112"/>
        <v>41920.208333333336</v>
      </c>
      <c r="M751">
        <v>1412744400</v>
      </c>
      <c r="N751" s="8">
        <f t="shared" si="113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s="10" t="str">
        <f t="shared" si="114"/>
        <v>technology</v>
      </c>
      <c r="T751" t="str">
        <f t="shared" si="115"/>
        <v>wearables</v>
      </c>
      <c r="U751" t="str">
        <f t="shared" si="116"/>
        <v>Oct</v>
      </c>
      <c r="V751" t="str">
        <f t="shared" si="117"/>
        <v>2014</v>
      </c>
      <c r="W751" t="str">
        <f t="shared" si="118"/>
        <v>Oct</v>
      </c>
      <c r="X751" t="str">
        <f t="shared" si="119"/>
        <v>2014</v>
      </c>
    </row>
    <row r="752" spans="1:24" ht="18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 s="7">
        <f t="shared" si="110"/>
        <v>1</v>
      </c>
      <c r="H752" s="7">
        <f t="shared" si="111"/>
        <v>1</v>
      </c>
      <c r="I752">
        <v>1</v>
      </c>
      <c r="J752" t="s">
        <v>40</v>
      </c>
      <c r="K752" t="s">
        <v>41</v>
      </c>
      <c r="L752" s="8">
        <f t="shared" si="112"/>
        <v>40360.208333333336</v>
      </c>
      <c r="M752">
        <v>1277960400</v>
      </c>
      <c r="N752" s="8">
        <f t="shared" si="113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s="10" t="str">
        <f t="shared" si="114"/>
        <v>music</v>
      </c>
      <c r="T752" t="str">
        <f t="shared" si="115"/>
        <v>electric music</v>
      </c>
      <c r="U752" t="str">
        <f t="shared" si="116"/>
        <v>Jul</v>
      </c>
      <c r="V752" t="str">
        <f t="shared" si="117"/>
        <v>2010</v>
      </c>
      <c r="W752" t="str">
        <f t="shared" si="118"/>
        <v>Jul</v>
      </c>
      <c r="X752" t="str">
        <f t="shared" si="119"/>
        <v>2010</v>
      </c>
    </row>
    <row r="753" spans="1:24" ht="18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 s="7">
        <f t="shared" si="110"/>
        <v>232.30555555555554</v>
      </c>
      <c r="H753" s="7">
        <f t="shared" si="111"/>
        <v>30.974074074074075</v>
      </c>
      <c r="I753">
        <v>270</v>
      </c>
      <c r="J753" t="s">
        <v>21</v>
      </c>
      <c r="K753" t="s">
        <v>22</v>
      </c>
      <c r="L753" s="8">
        <f t="shared" si="112"/>
        <v>42446.208333333328</v>
      </c>
      <c r="M753">
        <v>1458190800</v>
      </c>
      <c r="N753" s="8">
        <f t="shared" si="113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s="10" t="str">
        <f t="shared" si="114"/>
        <v>publishing</v>
      </c>
      <c r="T753" t="str">
        <f t="shared" si="115"/>
        <v>nonfiction</v>
      </c>
      <c r="U753" t="str">
        <f t="shared" si="116"/>
        <v>Mar</v>
      </c>
      <c r="V753" t="str">
        <f t="shared" si="117"/>
        <v>2016</v>
      </c>
      <c r="W753" t="str">
        <f t="shared" si="118"/>
        <v>Apr</v>
      </c>
      <c r="X753" t="str">
        <f t="shared" si="119"/>
        <v>2016</v>
      </c>
    </row>
    <row r="754" spans="1:24" ht="18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 s="7">
        <f t="shared" si="110"/>
        <v>92.448275862068968</v>
      </c>
      <c r="H754" s="7">
        <f t="shared" si="111"/>
        <v>47.035087719298247</v>
      </c>
      <c r="I754">
        <v>114</v>
      </c>
      <c r="J754" t="s">
        <v>21</v>
      </c>
      <c r="K754" t="s">
        <v>22</v>
      </c>
      <c r="L754" s="8">
        <f t="shared" si="112"/>
        <v>40395.208333333336</v>
      </c>
      <c r="M754">
        <v>1280984400</v>
      </c>
      <c r="N754" s="8">
        <f t="shared" si="113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s="10" t="str">
        <f t="shared" si="114"/>
        <v>theater</v>
      </c>
      <c r="T754" t="str">
        <f t="shared" si="115"/>
        <v>plays</v>
      </c>
      <c r="U754" t="str">
        <f t="shared" si="116"/>
        <v>Aug</v>
      </c>
      <c r="V754" t="str">
        <f t="shared" si="117"/>
        <v>2010</v>
      </c>
      <c r="W754" t="str">
        <f t="shared" si="118"/>
        <v>Aug</v>
      </c>
      <c r="X754" t="str">
        <f t="shared" si="119"/>
        <v>2010</v>
      </c>
    </row>
    <row r="755" spans="1:24" ht="18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 s="7">
        <f t="shared" si="110"/>
        <v>256.70212765957444</v>
      </c>
      <c r="H755" s="7">
        <f t="shared" si="111"/>
        <v>88.065693430656935</v>
      </c>
      <c r="I755">
        <v>137</v>
      </c>
      <c r="J755" t="s">
        <v>21</v>
      </c>
      <c r="K755" t="s">
        <v>22</v>
      </c>
      <c r="L755" s="8">
        <f t="shared" si="112"/>
        <v>40321.208333333336</v>
      </c>
      <c r="M755">
        <v>1274590800</v>
      </c>
      <c r="N755" s="8">
        <f t="shared" si="113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s="10" t="str">
        <f t="shared" si="114"/>
        <v>photography</v>
      </c>
      <c r="T755" t="str">
        <f t="shared" si="115"/>
        <v>photography books</v>
      </c>
      <c r="U755" t="str">
        <f t="shared" si="116"/>
        <v>May</v>
      </c>
      <c r="V755" t="str">
        <f t="shared" si="117"/>
        <v>2010</v>
      </c>
      <c r="W755" t="str">
        <f t="shared" si="118"/>
        <v>Jun</v>
      </c>
      <c r="X755" t="str">
        <f t="shared" si="119"/>
        <v>2010</v>
      </c>
    </row>
    <row r="756" spans="1:24" ht="18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 s="7">
        <f t="shared" si="110"/>
        <v>168.47017045454547</v>
      </c>
      <c r="H756" s="7">
        <f t="shared" si="111"/>
        <v>37.005616224648989</v>
      </c>
      <c r="I756">
        <v>3205</v>
      </c>
      <c r="J756" t="s">
        <v>21</v>
      </c>
      <c r="K756" t="s">
        <v>22</v>
      </c>
      <c r="L756" s="8">
        <f t="shared" si="112"/>
        <v>41210.208333333336</v>
      </c>
      <c r="M756">
        <v>1351400400</v>
      </c>
      <c r="N756" s="8">
        <f t="shared" si="113"/>
        <v>41263.25</v>
      </c>
      <c r="O756">
        <v>1355983200</v>
      </c>
      <c r="P756" t="b">
        <v>0</v>
      </c>
      <c r="Q756" t="b">
        <v>0</v>
      </c>
      <c r="R756" t="s">
        <v>33</v>
      </c>
      <c r="S756" s="10" t="str">
        <f t="shared" si="114"/>
        <v>theater</v>
      </c>
      <c r="T756" t="str">
        <f t="shared" si="115"/>
        <v>plays</v>
      </c>
      <c r="U756" t="str">
        <f t="shared" si="116"/>
        <v>Oct</v>
      </c>
      <c r="V756" t="str">
        <f t="shared" si="117"/>
        <v>2012</v>
      </c>
      <c r="W756" t="str">
        <f t="shared" si="118"/>
        <v>Dec</v>
      </c>
      <c r="X756" t="str">
        <f t="shared" si="119"/>
        <v>2012</v>
      </c>
    </row>
    <row r="757" spans="1:24" ht="18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 s="7">
        <f t="shared" si="110"/>
        <v>166.57777777777778</v>
      </c>
      <c r="H757" s="7">
        <f t="shared" si="111"/>
        <v>26.027777777777779</v>
      </c>
      <c r="I757">
        <v>288</v>
      </c>
      <c r="J757" t="s">
        <v>36</v>
      </c>
      <c r="K757" t="s">
        <v>37</v>
      </c>
      <c r="L757" s="8">
        <f t="shared" si="112"/>
        <v>43096.25</v>
      </c>
      <c r="M757">
        <v>1514354400</v>
      </c>
      <c r="N757" s="8">
        <f t="shared" si="113"/>
        <v>43108.25</v>
      </c>
      <c r="O757">
        <v>1515391200</v>
      </c>
      <c r="P757" t="b">
        <v>0</v>
      </c>
      <c r="Q757" t="b">
        <v>1</v>
      </c>
      <c r="R757" t="s">
        <v>33</v>
      </c>
      <c r="S757" s="10" t="str">
        <f t="shared" si="114"/>
        <v>theater</v>
      </c>
      <c r="T757" t="str">
        <f t="shared" si="115"/>
        <v>plays</v>
      </c>
      <c r="U757" t="str">
        <f t="shared" si="116"/>
        <v>Dec</v>
      </c>
      <c r="V757" t="str">
        <f t="shared" si="117"/>
        <v>2017</v>
      </c>
      <c r="W757" t="str">
        <f t="shared" si="118"/>
        <v>Jan</v>
      </c>
      <c r="X757" t="str">
        <f t="shared" si="119"/>
        <v>2018</v>
      </c>
    </row>
    <row r="758" spans="1:24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 s="7">
        <f t="shared" si="110"/>
        <v>772.07692307692309</v>
      </c>
      <c r="H758" s="7">
        <f t="shared" si="111"/>
        <v>67.817567567567565</v>
      </c>
      <c r="I758">
        <v>148</v>
      </c>
      <c r="J758" t="s">
        <v>21</v>
      </c>
      <c r="K758" t="s">
        <v>22</v>
      </c>
      <c r="L758" s="8">
        <f t="shared" si="112"/>
        <v>42024.25</v>
      </c>
      <c r="M758">
        <v>1421733600</v>
      </c>
      <c r="N758" s="8">
        <f t="shared" si="113"/>
        <v>42030.25</v>
      </c>
      <c r="O758">
        <v>1422252000</v>
      </c>
      <c r="P758" t="b">
        <v>0</v>
      </c>
      <c r="Q758" t="b">
        <v>0</v>
      </c>
      <c r="R758" t="s">
        <v>33</v>
      </c>
      <c r="S758" s="10" t="str">
        <f t="shared" si="114"/>
        <v>theater</v>
      </c>
      <c r="T758" t="str">
        <f t="shared" si="115"/>
        <v>plays</v>
      </c>
      <c r="U758" t="str">
        <f t="shared" si="116"/>
        <v>Jan</v>
      </c>
      <c r="V758" t="str">
        <f t="shared" si="117"/>
        <v>2015</v>
      </c>
      <c r="W758" t="str">
        <f t="shared" si="118"/>
        <v>Jan</v>
      </c>
      <c r="X758" t="str">
        <f t="shared" si="119"/>
        <v>2015</v>
      </c>
    </row>
    <row r="759" spans="1:24" ht="18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 s="7">
        <f t="shared" si="110"/>
        <v>406.85714285714283</v>
      </c>
      <c r="H759" s="7">
        <f t="shared" si="111"/>
        <v>49.964912280701753</v>
      </c>
      <c r="I759">
        <v>114</v>
      </c>
      <c r="J759" t="s">
        <v>21</v>
      </c>
      <c r="K759" t="s">
        <v>22</v>
      </c>
      <c r="L759" s="8">
        <f t="shared" si="112"/>
        <v>40675.208333333336</v>
      </c>
      <c r="M759">
        <v>1305176400</v>
      </c>
      <c r="N759" s="8">
        <f t="shared" si="113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s="10" t="str">
        <f t="shared" si="114"/>
        <v>film &amp; video</v>
      </c>
      <c r="T759" t="str">
        <f t="shared" si="115"/>
        <v>drama</v>
      </c>
      <c r="U759" t="str">
        <f t="shared" si="116"/>
        <v>May</v>
      </c>
      <c r="V759" t="str">
        <f t="shared" si="117"/>
        <v>2011</v>
      </c>
      <c r="W759" t="str">
        <f t="shared" si="118"/>
        <v>May</v>
      </c>
      <c r="X759" t="str">
        <f t="shared" si="119"/>
        <v>2011</v>
      </c>
    </row>
    <row r="760" spans="1:24" ht="18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 s="7">
        <f t="shared" si="110"/>
        <v>564.20608108108115</v>
      </c>
      <c r="H760" s="7">
        <f t="shared" si="111"/>
        <v>110.01646903820817</v>
      </c>
      <c r="I760">
        <v>1518</v>
      </c>
      <c r="J760" t="s">
        <v>15</v>
      </c>
      <c r="K760" t="s">
        <v>16</v>
      </c>
      <c r="L760" s="8">
        <f t="shared" si="112"/>
        <v>41936.208333333336</v>
      </c>
      <c r="M760">
        <v>1414126800</v>
      </c>
      <c r="N760" s="8">
        <f t="shared" si="113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s="10" t="str">
        <f t="shared" si="114"/>
        <v>music</v>
      </c>
      <c r="T760" t="str">
        <f t="shared" si="115"/>
        <v>rock</v>
      </c>
      <c r="U760" t="str">
        <f t="shared" si="116"/>
        <v>Oct</v>
      </c>
      <c r="V760" t="str">
        <f t="shared" si="117"/>
        <v>2014</v>
      </c>
      <c r="W760" t="str">
        <f t="shared" si="118"/>
        <v>Nov</v>
      </c>
      <c r="X760" t="str">
        <f t="shared" si="119"/>
        <v>2014</v>
      </c>
    </row>
    <row r="761" spans="1:24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 s="7">
        <f t="shared" si="110"/>
        <v>68.426865671641792</v>
      </c>
      <c r="H761" s="7">
        <f t="shared" si="111"/>
        <v>89.964678178963894</v>
      </c>
      <c r="I761">
        <v>1274</v>
      </c>
      <c r="J761" t="s">
        <v>21</v>
      </c>
      <c r="K761" t="s">
        <v>22</v>
      </c>
      <c r="L761" s="8">
        <f t="shared" si="112"/>
        <v>43136.25</v>
      </c>
      <c r="M761">
        <v>1517810400</v>
      </c>
      <c r="N761" s="8">
        <f t="shared" si="113"/>
        <v>43166.25</v>
      </c>
      <c r="O761">
        <v>1520402400</v>
      </c>
      <c r="P761" t="b">
        <v>0</v>
      </c>
      <c r="Q761" t="b">
        <v>0</v>
      </c>
      <c r="R761" t="s">
        <v>50</v>
      </c>
      <c r="S761" s="10" t="str">
        <f t="shared" si="114"/>
        <v>music</v>
      </c>
      <c r="T761" t="str">
        <f t="shared" si="115"/>
        <v>electric music</v>
      </c>
      <c r="U761" t="str">
        <f t="shared" si="116"/>
        <v>Feb</v>
      </c>
      <c r="V761" t="str">
        <f t="shared" si="117"/>
        <v>2018</v>
      </c>
      <c r="W761" t="str">
        <f t="shared" si="118"/>
        <v>Mar</v>
      </c>
      <c r="X761" t="str">
        <f t="shared" si="119"/>
        <v>2018</v>
      </c>
    </row>
    <row r="762" spans="1:24" ht="18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 s="7">
        <f t="shared" si="110"/>
        <v>34.351966873706004</v>
      </c>
      <c r="H762" s="7">
        <f t="shared" si="111"/>
        <v>79.009523809523813</v>
      </c>
      <c r="I762">
        <v>210</v>
      </c>
      <c r="J762" t="s">
        <v>107</v>
      </c>
      <c r="K762" t="s">
        <v>108</v>
      </c>
      <c r="L762" s="8">
        <f t="shared" si="112"/>
        <v>43678.208333333328</v>
      </c>
      <c r="M762">
        <v>1564635600</v>
      </c>
      <c r="N762" s="8">
        <f t="shared" si="113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s="10" t="str">
        <f t="shared" si="114"/>
        <v>games</v>
      </c>
      <c r="T762" t="str">
        <f t="shared" si="115"/>
        <v>video games</v>
      </c>
      <c r="U762" t="str">
        <f t="shared" si="116"/>
        <v>Aug</v>
      </c>
      <c r="V762" t="str">
        <f t="shared" si="117"/>
        <v>2019</v>
      </c>
      <c r="W762" t="str">
        <f t="shared" si="118"/>
        <v>Aug</v>
      </c>
      <c r="X762" t="str">
        <f t="shared" si="119"/>
        <v>2019</v>
      </c>
    </row>
    <row r="763" spans="1:24" ht="18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 s="7">
        <f t="shared" si="110"/>
        <v>655.4545454545455</v>
      </c>
      <c r="H763" s="7">
        <f t="shared" si="111"/>
        <v>86.867469879518069</v>
      </c>
      <c r="I763">
        <v>166</v>
      </c>
      <c r="J763" t="s">
        <v>21</v>
      </c>
      <c r="K763" t="s">
        <v>22</v>
      </c>
      <c r="L763" s="8">
        <f t="shared" si="112"/>
        <v>42938.208333333328</v>
      </c>
      <c r="M763">
        <v>1500699600</v>
      </c>
      <c r="N763" s="8">
        <f t="shared" si="113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s="10" t="str">
        <f t="shared" si="114"/>
        <v>music</v>
      </c>
      <c r="T763" t="str">
        <f t="shared" si="115"/>
        <v>rock</v>
      </c>
      <c r="U763" t="str">
        <f t="shared" si="116"/>
        <v>Jul</v>
      </c>
      <c r="V763" t="str">
        <f t="shared" si="117"/>
        <v>2017</v>
      </c>
      <c r="W763" t="str">
        <f t="shared" si="118"/>
        <v>Jul</v>
      </c>
      <c r="X763" t="str">
        <f t="shared" si="119"/>
        <v>2017</v>
      </c>
    </row>
    <row r="764" spans="1:24" ht="18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 s="7">
        <f t="shared" si="110"/>
        <v>177.25714285714284</v>
      </c>
      <c r="H764" s="7">
        <f t="shared" si="111"/>
        <v>62.04</v>
      </c>
      <c r="I764">
        <v>100</v>
      </c>
      <c r="J764" t="s">
        <v>26</v>
      </c>
      <c r="K764" t="s">
        <v>27</v>
      </c>
      <c r="L764" s="8">
        <f t="shared" si="112"/>
        <v>41241.25</v>
      </c>
      <c r="M764">
        <v>1354082400</v>
      </c>
      <c r="N764" s="8">
        <f t="shared" si="113"/>
        <v>41252.25</v>
      </c>
      <c r="O764">
        <v>1355032800</v>
      </c>
      <c r="P764" t="b">
        <v>0</v>
      </c>
      <c r="Q764" t="b">
        <v>0</v>
      </c>
      <c r="R764" t="s">
        <v>159</v>
      </c>
      <c r="S764" s="10" t="str">
        <f t="shared" si="114"/>
        <v>music</v>
      </c>
      <c r="T764" t="str">
        <f t="shared" si="115"/>
        <v>jazz</v>
      </c>
      <c r="U764" t="str">
        <f t="shared" si="116"/>
        <v>Nov</v>
      </c>
      <c r="V764" t="str">
        <f t="shared" si="117"/>
        <v>2012</v>
      </c>
      <c r="W764" t="str">
        <f t="shared" si="118"/>
        <v>Dec</v>
      </c>
      <c r="X764" t="str">
        <f t="shared" si="119"/>
        <v>2012</v>
      </c>
    </row>
    <row r="765" spans="1:24" ht="18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 s="7">
        <f t="shared" si="110"/>
        <v>113.17857142857144</v>
      </c>
      <c r="H765" s="7">
        <f t="shared" si="111"/>
        <v>26.970212765957445</v>
      </c>
      <c r="I765">
        <v>235</v>
      </c>
      <c r="J765" t="s">
        <v>21</v>
      </c>
      <c r="K765" t="s">
        <v>22</v>
      </c>
      <c r="L765" s="8">
        <f t="shared" si="112"/>
        <v>41037.208333333336</v>
      </c>
      <c r="M765">
        <v>1336453200</v>
      </c>
      <c r="N765" s="8">
        <f t="shared" si="113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s="10" t="str">
        <f t="shared" si="114"/>
        <v>theater</v>
      </c>
      <c r="T765" t="str">
        <f t="shared" si="115"/>
        <v>plays</v>
      </c>
      <c r="U765" t="str">
        <f t="shared" si="116"/>
        <v>May</v>
      </c>
      <c r="V765" t="str">
        <f t="shared" si="117"/>
        <v>2012</v>
      </c>
      <c r="W765" t="str">
        <f t="shared" si="118"/>
        <v>Jun</v>
      </c>
      <c r="X765" t="str">
        <f t="shared" si="119"/>
        <v>2012</v>
      </c>
    </row>
    <row r="766" spans="1:24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 s="7">
        <f t="shared" si="110"/>
        <v>728.18181818181824</v>
      </c>
      <c r="H766" s="7">
        <f t="shared" si="111"/>
        <v>54.121621621621621</v>
      </c>
      <c r="I766">
        <v>148</v>
      </c>
      <c r="J766" t="s">
        <v>21</v>
      </c>
      <c r="K766" t="s">
        <v>22</v>
      </c>
      <c r="L766" s="8">
        <f t="shared" si="112"/>
        <v>40676.208333333336</v>
      </c>
      <c r="M766">
        <v>1305262800</v>
      </c>
      <c r="N766" s="8">
        <f t="shared" si="113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s="10" t="str">
        <f t="shared" si="114"/>
        <v>music</v>
      </c>
      <c r="T766" t="str">
        <f t="shared" si="115"/>
        <v>rock</v>
      </c>
      <c r="U766" t="str">
        <f t="shared" si="116"/>
        <v>May</v>
      </c>
      <c r="V766" t="str">
        <f t="shared" si="117"/>
        <v>2011</v>
      </c>
      <c r="W766" t="str">
        <f t="shared" si="118"/>
        <v>May</v>
      </c>
      <c r="X766" t="str">
        <f t="shared" si="119"/>
        <v>2011</v>
      </c>
    </row>
    <row r="767" spans="1:24" ht="18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 s="7">
        <f t="shared" si="110"/>
        <v>208.33333333333334</v>
      </c>
      <c r="H767" s="7">
        <f t="shared" si="111"/>
        <v>41.035353535353536</v>
      </c>
      <c r="I767">
        <v>198</v>
      </c>
      <c r="J767" t="s">
        <v>21</v>
      </c>
      <c r="K767" t="s">
        <v>22</v>
      </c>
      <c r="L767" s="8">
        <f t="shared" si="112"/>
        <v>42840.208333333328</v>
      </c>
      <c r="M767">
        <v>1492232400</v>
      </c>
      <c r="N767" s="8">
        <f t="shared" si="113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s="10" t="str">
        <f t="shared" si="114"/>
        <v>music</v>
      </c>
      <c r="T767" t="str">
        <f t="shared" si="115"/>
        <v>indie rock</v>
      </c>
      <c r="U767" t="str">
        <f t="shared" si="116"/>
        <v>Apr</v>
      </c>
      <c r="V767" t="str">
        <f t="shared" si="117"/>
        <v>2017</v>
      </c>
      <c r="W767" t="str">
        <f t="shared" si="118"/>
        <v>May</v>
      </c>
      <c r="X767" t="str">
        <f t="shared" si="119"/>
        <v>2017</v>
      </c>
    </row>
    <row r="768" spans="1:24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 s="7">
        <f t="shared" si="110"/>
        <v>31.171232876712331</v>
      </c>
      <c r="H768" s="7">
        <f t="shared" si="111"/>
        <v>55.052419354838712</v>
      </c>
      <c r="I768">
        <v>248</v>
      </c>
      <c r="J768" t="s">
        <v>26</v>
      </c>
      <c r="K768" t="s">
        <v>27</v>
      </c>
      <c r="L768" s="8">
        <f t="shared" si="112"/>
        <v>43362.208333333328</v>
      </c>
      <c r="M768">
        <v>1537333200</v>
      </c>
      <c r="N768" s="8">
        <f t="shared" si="113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s="10" t="str">
        <f t="shared" si="114"/>
        <v>film &amp; video</v>
      </c>
      <c r="T768" t="str">
        <f t="shared" si="115"/>
        <v>science fiction</v>
      </c>
      <c r="U768" t="str">
        <f t="shared" si="116"/>
        <v>Sep</v>
      </c>
      <c r="V768" t="str">
        <f t="shared" si="117"/>
        <v>2018</v>
      </c>
      <c r="W768" t="str">
        <f t="shared" si="118"/>
        <v>Sep</v>
      </c>
      <c r="X768" t="str">
        <f t="shared" si="119"/>
        <v>2018</v>
      </c>
    </row>
    <row r="769" spans="1:24" ht="18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 s="7">
        <f t="shared" si="110"/>
        <v>56.967078189300416</v>
      </c>
      <c r="H769" s="7">
        <f t="shared" si="111"/>
        <v>107.93762183235867</v>
      </c>
      <c r="I769">
        <v>513</v>
      </c>
      <c r="J769" t="s">
        <v>21</v>
      </c>
      <c r="K769" t="s">
        <v>22</v>
      </c>
      <c r="L769" s="8">
        <f t="shared" si="112"/>
        <v>42283.208333333328</v>
      </c>
      <c r="M769">
        <v>1444107600</v>
      </c>
      <c r="N769" s="8">
        <f t="shared" si="113"/>
        <v>42328.25</v>
      </c>
      <c r="O769">
        <v>1447999200</v>
      </c>
      <c r="P769" t="b">
        <v>0</v>
      </c>
      <c r="Q769" t="b">
        <v>0</v>
      </c>
      <c r="R769" t="s">
        <v>206</v>
      </c>
      <c r="S769" s="10" t="str">
        <f t="shared" si="114"/>
        <v>publishing</v>
      </c>
      <c r="T769" t="str">
        <f t="shared" si="115"/>
        <v>translations</v>
      </c>
      <c r="U769" t="str">
        <f t="shared" si="116"/>
        <v>Oct</v>
      </c>
      <c r="V769" t="str">
        <f t="shared" si="117"/>
        <v>2015</v>
      </c>
      <c r="W769" t="str">
        <f t="shared" si="118"/>
        <v>Nov</v>
      </c>
      <c r="X769" t="str">
        <f t="shared" si="119"/>
        <v>2015</v>
      </c>
    </row>
    <row r="770" spans="1:24" ht="18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 s="7">
        <f t="shared" si="110"/>
        <v>231</v>
      </c>
      <c r="H770" s="7">
        <f t="shared" si="111"/>
        <v>73.92</v>
      </c>
      <c r="I770">
        <v>150</v>
      </c>
      <c r="J770" t="s">
        <v>21</v>
      </c>
      <c r="K770" t="s">
        <v>22</v>
      </c>
      <c r="L770" s="8">
        <f t="shared" si="112"/>
        <v>41619.25</v>
      </c>
      <c r="M770">
        <v>1386741600</v>
      </c>
      <c r="N770" s="8">
        <f t="shared" si="113"/>
        <v>41634.25</v>
      </c>
      <c r="O770">
        <v>1388037600</v>
      </c>
      <c r="P770" t="b">
        <v>0</v>
      </c>
      <c r="Q770" t="b">
        <v>0</v>
      </c>
      <c r="R770" t="s">
        <v>33</v>
      </c>
      <c r="S770" s="10" t="str">
        <f t="shared" si="114"/>
        <v>theater</v>
      </c>
      <c r="T770" t="str">
        <f t="shared" si="115"/>
        <v>plays</v>
      </c>
      <c r="U770" t="str">
        <f t="shared" si="116"/>
        <v>Dec</v>
      </c>
      <c r="V770" t="str">
        <f t="shared" si="117"/>
        <v>2013</v>
      </c>
      <c r="W770" t="str">
        <f t="shared" si="118"/>
        <v>Dec</v>
      </c>
      <c r="X770" t="str">
        <f t="shared" si="119"/>
        <v>2013</v>
      </c>
    </row>
    <row r="771" spans="1:24" ht="18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 s="7">
        <f t="shared" ref="G771:G834" si="120">IFERROR(E771/D771,0)*100</f>
        <v>86.867834394904463</v>
      </c>
      <c r="H771" s="7">
        <f t="shared" ref="H771:H834" si="121">IFERROR(E771/I771,0)</f>
        <v>31.995894428152493</v>
      </c>
      <c r="I771">
        <v>3410</v>
      </c>
      <c r="J771" t="s">
        <v>21</v>
      </c>
      <c r="K771" t="s">
        <v>22</v>
      </c>
      <c r="L771" s="8">
        <f t="shared" ref="L771:L834" si="122">(M771/86400)+DATE(1970,1,1)</f>
        <v>41501.208333333336</v>
      </c>
      <c r="M771">
        <v>1376542800</v>
      </c>
      <c r="N771" s="8">
        <f t="shared" ref="N771:N834" si="123">(O771/86400)+DATE(1970,1,1)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s="10" t="str">
        <f t="shared" ref="S771:S834" si="124">LEFT(R771, SEARCH("/",R771,1)-1)</f>
        <v>games</v>
      </c>
      <c r="T771" t="str">
        <f t="shared" ref="T771:T834" si="125">RIGHT(R771,LEN(R771)-SEARCH("/",R771,1))</f>
        <v>video games</v>
      </c>
      <c r="U771" t="str">
        <f t="shared" ref="U771:U834" si="126">TEXT(L:L,"mmm")</f>
        <v>Aug</v>
      </c>
      <c r="V771" t="str">
        <f t="shared" ref="V771:V834" si="127">TEXT(L:L,"yyy")</f>
        <v>2013</v>
      </c>
      <c r="W771" t="str">
        <f t="shared" ref="W771:W834" si="128">TEXT(N:N,"mmm")</f>
        <v>Sep</v>
      </c>
      <c r="X771" t="str">
        <f t="shared" ref="X771:X834" si="129">TEXT(N:N,"yyy")</f>
        <v>2013</v>
      </c>
    </row>
    <row r="772" spans="1:24" ht="18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 s="7">
        <f t="shared" si="120"/>
        <v>270.74418604651163</v>
      </c>
      <c r="H772" s="7">
        <f t="shared" si="121"/>
        <v>53.898148148148145</v>
      </c>
      <c r="I772">
        <v>216</v>
      </c>
      <c r="J772" t="s">
        <v>107</v>
      </c>
      <c r="K772" t="s">
        <v>108</v>
      </c>
      <c r="L772" s="8">
        <f t="shared" si="122"/>
        <v>41743.208333333336</v>
      </c>
      <c r="M772">
        <v>1397451600</v>
      </c>
      <c r="N772" s="8">
        <f t="shared" si="123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s="10" t="str">
        <f t="shared" si="124"/>
        <v>theater</v>
      </c>
      <c r="T772" t="str">
        <f t="shared" si="125"/>
        <v>plays</v>
      </c>
      <c r="U772" t="str">
        <f t="shared" si="126"/>
        <v>Apr</v>
      </c>
      <c r="V772" t="str">
        <f t="shared" si="127"/>
        <v>2014</v>
      </c>
      <c r="W772" t="str">
        <f t="shared" si="128"/>
        <v>Apr</v>
      </c>
      <c r="X772" t="str">
        <f t="shared" si="129"/>
        <v>2014</v>
      </c>
    </row>
    <row r="773" spans="1:24" ht="18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 s="7">
        <f t="shared" si="120"/>
        <v>49.446428571428569</v>
      </c>
      <c r="H773" s="7">
        <f t="shared" si="121"/>
        <v>106.5</v>
      </c>
      <c r="I773">
        <v>26</v>
      </c>
      <c r="J773" t="s">
        <v>21</v>
      </c>
      <c r="K773" t="s">
        <v>22</v>
      </c>
      <c r="L773" s="8">
        <f t="shared" si="122"/>
        <v>43491.25</v>
      </c>
      <c r="M773">
        <v>1548482400</v>
      </c>
      <c r="N773" s="8">
        <f t="shared" si="123"/>
        <v>43518.25</v>
      </c>
      <c r="O773">
        <v>1550815200</v>
      </c>
      <c r="P773" t="b">
        <v>0</v>
      </c>
      <c r="Q773" t="b">
        <v>0</v>
      </c>
      <c r="R773" t="s">
        <v>33</v>
      </c>
      <c r="S773" s="10" t="str">
        <f t="shared" si="124"/>
        <v>theater</v>
      </c>
      <c r="T773" t="str">
        <f t="shared" si="125"/>
        <v>plays</v>
      </c>
      <c r="U773" t="str">
        <f t="shared" si="126"/>
        <v>Jan</v>
      </c>
      <c r="V773" t="str">
        <f t="shared" si="127"/>
        <v>2019</v>
      </c>
      <c r="W773" t="str">
        <f t="shared" si="128"/>
        <v>Feb</v>
      </c>
      <c r="X773" t="str">
        <f t="shared" si="129"/>
        <v>2019</v>
      </c>
    </row>
    <row r="774" spans="1:24" ht="18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 s="7">
        <f t="shared" si="120"/>
        <v>113.3596256684492</v>
      </c>
      <c r="H774" s="7">
        <f t="shared" si="121"/>
        <v>32.999805409612762</v>
      </c>
      <c r="I774">
        <v>5139</v>
      </c>
      <c r="J774" t="s">
        <v>21</v>
      </c>
      <c r="K774" t="s">
        <v>22</v>
      </c>
      <c r="L774" s="8">
        <f t="shared" si="122"/>
        <v>43505.25</v>
      </c>
      <c r="M774">
        <v>1549692000</v>
      </c>
      <c r="N774" s="8">
        <f t="shared" si="123"/>
        <v>43509.25</v>
      </c>
      <c r="O774">
        <v>1550037600</v>
      </c>
      <c r="P774" t="b">
        <v>0</v>
      </c>
      <c r="Q774" t="b">
        <v>0</v>
      </c>
      <c r="R774" t="s">
        <v>60</v>
      </c>
      <c r="S774" s="10" t="str">
        <f t="shared" si="124"/>
        <v>music</v>
      </c>
      <c r="T774" t="str">
        <f t="shared" si="125"/>
        <v>indie rock</v>
      </c>
      <c r="U774" t="str">
        <f t="shared" si="126"/>
        <v>Feb</v>
      </c>
      <c r="V774" t="str">
        <f t="shared" si="127"/>
        <v>2019</v>
      </c>
      <c r="W774" t="str">
        <f t="shared" si="128"/>
        <v>Feb</v>
      </c>
      <c r="X774" t="str">
        <f t="shared" si="129"/>
        <v>2019</v>
      </c>
    </row>
    <row r="775" spans="1:24" ht="18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 s="7">
        <f t="shared" si="120"/>
        <v>190.55555555555554</v>
      </c>
      <c r="H775" s="7">
        <f t="shared" si="121"/>
        <v>43.00254993625159</v>
      </c>
      <c r="I775">
        <v>2353</v>
      </c>
      <c r="J775" t="s">
        <v>21</v>
      </c>
      <c r="K775" t="s">
        <v>22</v>
      </c>
      <c r="L775" s="8">
        <f t="shared" si="122"/>
        <v>42838.208333333328</v>
      </c>
      <c r="M775">
        <v>1492059600</v>
      </c>
      <c r="N775" s="8">
        <f t="shared" si="123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s="10" t="str">
        <f t="shared" si="124"/>
        <v>theater</v>
      </c>
      <c r="T775" t="str">
        <f t="shared" si="125"/>
        <v>plays</v>
      </c>
      <c r="U775" t="str">
        <f t="shared" si="126"/>
        <v>Apr</v>
      </c>
      <c r="V775" t="str">
        <f t="shared" si="127"/>
        <v>2017</v>
      </c>
      <c r="W775" t="str">
        <f t="shared" si="128"/>
        <v>Apr</v>
      </c>
      <c r="X775" t="str">
        <f t="shared" si="129"/>
        <v>2017</v>
      </c>
    </row>
    <row r="776" spans="1:24" ht="18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 s="7">
        <f t="shared" si="120"/>
        <v>135.5</v>
      </c>
      <c r="H776" s="7">
        <f t="shared" si="121"/>
        <v>86.858974358974365</v>
      </c>
      <c r="I776">
        <v>78</v>
      </c>
      <c r="J776" t="s">
        <v>107</v>
      </c>
      <c r="K776" t="s">
        <v>108</v>
      </c>
      <c r="L776" s="8">
        <f t="shared" si="122"/>
        <v>42513.208333333328</v>
      </c>
      <c r="M776">
        <v>1463979600</v>
      </c>
      <c r="N776" s="8">
        <f t="shared" si="123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s="10" t="str">
        <f t="shared" si="124"/>
        <v>technology</v>
      </c>
      <c r="T776" t="str">
        <f t="shared" si="125"/>
        <v>web</v>
      </c>
      <c r="U776" t="str">
        <f t="shared" si="126"/>
        <v>May</v>
      </c>
      <c r="V776" t="str">
        <f t="shared" si="127"/>
        <v>2016</v>
      </c>
      <c r="W776" t="str">
        <f t="shared" si="128"/>
        <v>Jul</v>
      </c>
      <c r="X776" t="str">
        <f t="shared" si="129"/>
        <v>2016</v>
      </c>
    </row>
    <row r="777" spans="1:24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 s="7">
        <f t="shared" si="120"/>
        <v>10.297872340425531</v>
      </c>
      <c r="H777" s="7">
        <f t="shared" si="121"/>
        <v>96.8</v>
      </c>
      <c r="I777">
        <v>10</v>
      </c>
      <c r="J777" t="s">
        <v>21</v>
      </c>
      <c r="K777" t="s">
        <v>22</v>
      </c>
      <c r="L777" s="8">
        <f t="shared" si="122"/>
        <v>41949.25</v>
      </c>
      <c r="M777">
        <v>1415253600</v>
      </c>
      <c r="N777" s="8">
        <f t="shared" si="123"/>
        <v>41959.25</v>
      </c>
      <c r="O777">
        <v>1416117600</v>
      </c>
      <c r="P777" t="b">
        <v>0</v>
      </c>
      <c r="Q777" t="b">
        <v>0</v>
      </c>
      <c r="R777" t="s">
        <v>23</v>
      </c>
      <c r="S777" s="10" t="str">
        <f t="shared" si="124"/>
        <v>music</v>
      </c>
      <c r="T777" t="str">
        <f t="shared" si="125"/>
        <v>rock</v>
      </c>
      <c r="U777" t="str">
        <f t="shared" si="126"/>
        <v>Nov</v>
      </c>
      <c r="V777" t="str">
        <f t="shared" si="127"/>
        <v>2014</v>
      </c>
      <c r="W777" t="str">
        <f t="shared" si="128"/>
        <v>Nov</v>
      </c>
      <c r="X777" t="str">
        <f t="shared" si="129"/>
        <v>2014</v>
      </c>
    </row>
    <row r="778" spans="1:24" ht="18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 s="7">
        <f t="shared" si="120"/>
        <v>65.544223826714799</v>
      </c>
      <c r="H778" s="7">
        <f t="shared" si="121"/>
        <v>32.995456610631528</v>
      </c>
      <c r="I778">
        <v>2201</v>
      </c>
      <c r="J778" t="s">
        <v>21</v>
      </c>
      <c r="K778" t="s">
        <v>22</v>
      </c>
      <c r="L778" s="8">
        <f t="shared" si="122"/>
        <v>43650.208333333328</v>
      </c>
      <c r="M778">
        <v>1562216400</v>
      </c>
      <c r="N778" s="8">
        <f t="shared" si="123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s="10" t="str">
        <f t="shared" si="124"/>
        <v>theater</v>
      </c>
      <c r="T778" t="str">
        <f t="shared" si="125"/>
        <v>plays</v>
      </c>
      <c r="U778" t="str">
        <f t="shared" si="126"/>
        <v>Jul</v>
      </c>
      <c r="V778" t="str">
        <f t="shared" si="127"/>
        <v>2019</v>
      </c>
      <c r="W778" t="str">
        <f t="shared" si="128"/>
        <v>Jul</v>
      </c>
      <c r="X778" t="str">
        <f t="shared" si="129"/>
        <v>2019</v>
      </c>
    </row>
    <row r="779" spans="1:24" ht="18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 s="7">
        <f t="shared" si="120"/>
        <v>49.026652452025587</v>
      </c>
      <c r="H779" s="7">
        <f t="shared" si="121"/>
        <v>68.028106508875737</v>
      </c>
      <c r="I779">
        <v>676</v>
      </c>
      <c r="J779" t="s">
        <v>21</v>
      </c>
      <c r="K779" t="s">
        <v>22</v>
      </c>
      <c r="L779" s="8">
        <f t="shared" si="122"/>
        <v>40809.208333333336</v>
      </c>
      <c r="M779">
        <v>1316754000</v>
      </c>
      <c r="N779" s="8">
        <f t="shared" si="123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s="10" t="str">
        <f t="shared" si="124"/>
        <v>theater</v>
      </c>
      <c r="T779" t="str">
        <f t="shared" si="125"/>
        <v>plays</v>
      </c>
      <c r="U779" t="str">
        <f t="shared" si="126"/>
        <v>Sep</v>
      </c>
      <c r="V779" t="str">
        <f t="shared" si="127"/>
        <v>2011</v>
      </c>
      <c r="W779" t="str">
        <f t="shared" si="128"/>
        <v>Oct</v>
      </c>
      <c r="X779" t="str">
        <f t="shared" si="129"/>
        <v>2011</v>
      </c>
    </row>
    <row r="780" spans="1:24" ht="18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 s="7">
        <f t="shared" si="120"/>
        <v>787.92307692307691</v>
      </c>
      <c r="H780" s="7">
        <f t="shared" si="121"/>
        <v>58.867816091954026</v>
      </c>
      <c r="I780">
        <v>174</v>
      </c>
      <c r="J780" t="s">
        <v>98</v>
      </c>
      <c r="K780" t="s">
        <v>99</v>
      </c>
      <c r="L780" s="8">
        <f t="shared" si="122"/>
        <v>40768.208333333336</v>
      </c>
      <c r="M780">
        <v>1313211600</v>
      </c>
      <c r="N780" s="8">
        <f t="shared" si="123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s="10" t="str">
        <f t="shared" si="124"/>
        <v>film &amp; video</v>
      </c>
      <c r="T780" t="str">
        <f t="shared" si="125"/>
        <v>animation</v>
      </c>
      <c r="U780" t="str">
        <f t="shared" si="126"/>
        <v>Aug</v>
      </c>
      <c r="V780" t="str">
        <f t="shared" si="127"/>
        <v>2011</v>
      </c>
      <c r="W780" t="str">
        <f t="shared" si="128"/>
        <v>Aug</v>
      </c>
      <c r="X780" t="str">
        <f t="shared" si="129"/>
        <v>2011</v>
      </c>
    </row>
    <row r="781" spans="1:24" ht="18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 s="7">
        <f t="shared" si="120"/>
        <v>80.306347746090154</v>
      </c>
      <c r="H781" s="7">
        <f t="shared" si="121"/>
        <v>105.04572803850782</v>
      </c>
      <c r="I781">
        <v>831</v>
      </c>
      <c r="J781" t="s">
        <v>21</v>
      </c>
      <c r="K781" t="s">
        <v>22</v>
      </c>
      <c r="L781" s="8">
        <f t="shared" si="122"/>
        <v>42230.208333333328</v>
      </c>
      <c r="M781">
        <v>1439528400</v>
      </c>
      <c r="N781" s="8">
        <f t="shared" si="123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s="10" t="str">
        <f t="shared" si="124"/>
        <v>theater</v>
      </c>
      <c r="T781" t="str">
        <f t="shared" si="125"/>
        <v>plays</v>
      </c>
      <c r="U781" t="str">
        <f t="shared" si="126"/>
        <v>Aug</v>
      </c>
      <c r="V781" t="str">
        <f t="shared" si="127"/>
        <v>2015</v>
      </c>
      <c r="W781" t="str">
        <f t="shared" si="128"/>
        <v>Aug</v>
      </c>
      <c r="X781" t="str">
        <f t="shared" si="129"/>
        <v>2015</v>
      </c>
    </row>
    <row r="782" spans="1:24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 s="7">
        <f t="shared" si="120"/>
        <v>106.29411764705883</v>
      </c>
      <c r="H782" s="7">
        <f t="shared" si="121"/>
        <v>33.054878048780488</v>
      </c>
      <c r="I782">
        <v>164</v>
      </c>
      <c r="J782" t="s">
        <v>21</v>
      </c>
      <c r="K782" t="s">
        <v>22</v>
      </c>
      <c r="L782" s="8">
        <f t="shared" si="122"/>
        <v>42573.208333333328</v>
      </c>
      <c r="M782">
        <v>1469163600</v>
      </c>
      <c r="N782" s="8">
        <f t="shared" si="123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s="10" t="str">
        <f t="shared" si="124"/>
        <v>film &amp; video</v>
      </c>
      <c r="T782" t="str">
        <f t="shared" si="125"/>
        <v>drama</v>
      </c>
      <c r="U782" t="str">
        <f t="shared" si="126"/>
        <v>Jul</v>
      </c>
      <c r="V782" t="str">
        <f t="shared" si="127"/>
        <v>2016</v>
      </c>
      <c r="W782" t="str">
        <f t="shared" si="128"/>
        <v>Aug</v>
      </c>
      <c r="X782" t="str">
        <f t="shared" si="129"/>
        <v>2016</v>
      </c>
    </row>
    <row r="783" spans="1:24" ht="18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 s="7">
        <f t="shared" si="120"/>
        <v>50.735632183908038</v>
      </c>
      <c r="H783" s="7">
        <f t="shared" si="121"/>
        <v>78.821428571428569</v>
      </c>
      <c r="I783">
        <v>56</v>
      </c>
      <c r="J783" t="s">
        <v>98</v>
      </c>
      <c r="K783" t="s">
        <v>99</v>
      </c>
      <c r="L783" s="8">
        <f t="shared" si="122"/>
        <v>40482.208333333336</v>
      </c>
      <c r="M783">
        <v>1288501200</v>
      </c>
      <c r="N783" s="8">
        <f t="shared" si="123"/>
        <v>40533.25</v>
      </c>
      <c r="O783">
        <v>1292911200</v>
      </c>
      <c r="P783" t="b">
        <v>0</v>
      </c>
      <c r="Q783" t="b">
        <v>0</v>
      </c>
      <c r="R783" t="s">
        <v>33</v>
      </c>
      <c r="S783" s="10" t="str">
        <f t="shared" si="124"/>
        <v>theater</v>
      </c>
      <c r="T783" t="str">
        <f t="shared" si="125"/>
        <v>plays</v>
      </c>
      <c r="U783" t="str">
        <f t="shared" si="126"/>
        <v>Oct</v>
      </c>
      <c r="V783" t="str">
        <f t="shared" si="127"/>
        <v>2010</v>
      </c>
      <c r="W783" t="str">
        <f t="shared" si="128"/>
        <v>Dec</v>
      </c>
      <c r="X783" t="str">
        <f t="shared" si="129"/>
        <v>2010</v>
      </c>
    </row>
    <row r="784" spans="1:24" ht="18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 s="7">
        <f t="shared" si="120"/>
        <v>215.31372549019611</v>
      </c>
      <c r="H784" s="7">
        <f t="shared" si="121"/>
        <v>68.204968944099377</v>
      </c>
      <c r="I784">
        <v>161</v>
      </c>
      <c r="J784" t="s">
        <v>21</v>
      </c>
      <c r="K784" t="s">
        <v>22</v>
      </c>
      <c r="L784" s="8">
        <f t="shared" si="122"/>
        <v>40603.25</v>
      </c>
      <c r="M784">
        <v>1298959200</v>
      </c>
      <c r="N784" s="8">
        <f t="shared" si="123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s="10" t="str">
        <f t="shared" si="124"/>
        <v>film &amp; video</v>
      </c>
      <c r="T784" t="str">
        <f t="shared" si="125"/>
        <v>animation</v>
      </c>
      <c r="U784" t="str">
        <f t="shared" si="126"/>
        <v>Mar</v>
      </c>
      <c r="V784" t="str">
        <f t="shared" si="127"/>
        <v>2011</v>
      </c>
      <c r="W784" t="str">
        <f t="shared" si="128"/>
        <v>Mar</v>
      </c>
      <c r="X784" t="str">
        <f t="shared" si="129"/>
        <v>2011</v>
      </c>
    </row>
    <row r="785" spans="1:24" ht="18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 s="7">
        <f t="shared" si="120"/>
        <v>141.22972972972974</v>
      </c>
      <c r="H785" s="7">
        <f t="shared" si="121"/>
        <v>75.731884057971016</v>
      </c>
      <c r="I785">
        <v>138</v>
      </c>
      <c r="J785" t="s">
        <v>21</v>
      </c>
      <c r="K785" t="s">
        <v>22</v>
      </c>
      <c r="L785" s="8">
        <f t="shared" si="122"/>
        <v>41625.25</v>
      </c>
      <c r="M785">
        <v>1387260000</v>
      </c>
      <c r="N785" s="8">
        <f t="shared" si="123"/>
        <v>41632.25</v>
      </c>
      <c r="O785">
        <v>1387864800</v>
      </c>
      <c r="P785" t="b">
        <v>0</v>
      </c>
      <c r="Q785" t="b">
        <v>0</v>
      </c>
      <c r="R785" t="s">
        <v>23</v>
      </c>
      <c r="S785" s="10" t="str">
        <f t="shared" si="124"/>
        <v>music</v>
      </c>
      <c r="T785" t="str">
        <f t="shared" si="125"/>
        <v>rock</v>
      </c>
      <c r="U785" t="str">
        <f t="shared" si="126"/>
        <v>Dec</v>
      </c>
      <c r="V785" t="str">
        <f t="shared" si="127"/>
        <v>2013</v>
      </c>
      <c r="W785" t="str">
        <f t="shared" si="128"/>
        <v>Dec</v>
      </c>
      <c r="X785" t="str">
        <f t="shared" si="129"/>
        <v>2013</v>
      </c>
    </row>
    <row r="786" spans="1:24" ht="18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 s="7">
        <f t="shared" si="120"/>
        <v>115.33745781777279</v>
      </c>
      <c r="H786" s="7">
        <f t="shared" si="121"/>
        <v>30.996070133010882</v>
      </c>
      <c r="I786">
        <v>3308</v>
      </c>
      <c r="J786" t="s">
        <v>21</v>
      </c>
      <c r="K786" t="s">
        <v>22</v>
      </c>
      <c r="L786" s="8">
        <f t="shared" si="122"/>
        <v>42435.25</v>
      </c>
      <c r="M786">
        <v>1457244000</v>
      </c>
      <c r="N786" s="8">
        <f t="shared" si="123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s="10" t="str">
        <f t="shared" si="124"/>
        <v>technology</v>
      </c>
      <c r="T786" t="str">
        <f t="shared" si="125"/>
        <v>web</v>
      </c>
      <c r="U786" t="str">
        <f t="shared" si="126"/>
        <v>Mar</v>
      </c>
      <c r="V786" t="str">
        <f t="shared" si="127"/>
        <v>2016</v>
      </c>
      <c r="W786" t="str">
        <f t="shared" si="128"/>
        <v>Mar</v>
      </c>
      <c r="X786" t="str">
        <f t="shared" si="129"/>
        <v>2016</v>
      </c>
    </row>
    <row r="787" spans="1:24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 s="7">
        <f t="shared" si="120"/>
        <v>193.11940298507463</v>
      </c>
      <c r="H787" s="7">
        <f t="shared" si="121"/>
        <v>101.88188976377953</v>
      </c>
      <c r="I787">
        <v>127</v>
      </c>
      <c r="J787" t="s">
        <v>26</v>
      </c>
      <c r="K787" t="s">
        <v>27</v>
      </c>
      <c r="L787" s="8">
        <f t="shared" si="122"/>
        <v>43582.208333333328</v>
      </c>
      <c r="M787">
        <v>1556341200</v>
      </c>
      <c r="N787" s="8">
        <f t="shared" si="123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s="10" t="str">
        <f t="shared" si="124"/>
        <v>film &amp; video</v>
      </c>
      <c r="T787" t="str">
        <f t="shared" si="125"/>
        <v>animation</v>
      </c>
      <c r="U787" t="str">
        <f t="shared" si="126"/>
        <v>Apr</v>
      </c>
      <c r="V787" t="str">
        <f t="shared" si="127"/>
        <v>2019</v>
      </c>
      <c r="W787" t="str">
        <f t="shared" si="128"/>
        <v>May</v>
      </c>
      <c r="X787" t="str">
        <f t="shared" si="129"/>
        <v>2019</v>
      </c>
    </row>
    <row r="788" spans="1:24" ht="18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 s="7">
        <f t="shared" si="120"/>
        <v>729.73333333333335</v>
      </c>
      <c r="H788" s="7">
        <f t="shared" si="121"/>
        <v>52.879227053140099</v>
      </c>
      <c r="I788">
        <v>207</v>
      </c>
      <c r="J788" t="s">
        <v>107</v>
      </c>
      <c r="K788" t="s">
        <v>108</v>
      </c>
      <c r="L788" s="8">
        <f t="shared" si="122"/>
        <v>43186.208333333328</v>
      </c>
      <c r="M788">
        <v>1522126800</v>
      </c>
      <c r="N788" s="8">
        <f t="shared" si="123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s="10" t="str">
        <f t="shared" si="124"/>
        <v>music</v>
      </c>
      <c r="T788" t="str">
        <f t="shared" si="125"/>
        <v>jazz</v>
      </c>
      <c r="U788" t="str">
        <f t="shared" si="126"/>
        <v>Mar</v>
      </c>
      <c r="V788" t="str">
        <f t="shared" si="127"/>
        <v>2018</v>
      </c>
      <c r="W788" t="str">
        <f t="shared" si="128"/>
        <v>Apr</v>
      </c>
      <c r="X788" t="str">
        <f t="shared" si="129"/>
        <v>2018</v>
      </c>
    </row>
    <row r="789" spans="1:24" ht="18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 s="7">
        <f t="shared" si="120"/>
        <v>99.66339869281046</v>
      </c>
      <c r="H789" s="7">
        <f t="shared" si="121"/>
        <v>71.005820721769496</v>
      </c>
      <c r="I789">
        <v>859</v>
      </c>
      <c r="J789" t="s">
        <v>15</v>
      </c>
      <c r="K789" t="s">
        <v>16</v>
      </c>
      <c r="L789" s="8">
        <f t="shared" si="122"/>
        <v>40684.208333333336</v>
      </c>
      <c r="M789">
        <v>1305954000</v>
      </c>
      <c r="N789" s="8">
        <f t="shared" si="123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s="10" t="str">
        <f t="shared" si="124"/>
        <v>music</v>
      </c>
      <c r="T789" t="str">
        <f t="shared" si="125"/>
        <v>rock</v>
      </c>
      <c r="U789" t="str">
        <f t="shared" si="126"/>
        <v>May</v>
      </c>
      <c r="V789" t="str">
        <f t="shared" si="127"/>
        <v>2011</v>
      </c>
      <c r="W789" t="str">
        <f t="shared" si="128"/>
        <v>May</v>
      </c>
      <c r="X789" t="str">
        <f t="shared" si="129"/>
        <v>2011</v>
      </c>
    </row>
    <row r="790" spans="1:24" ht="18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 s="7">
        <f t="shared" si="120"/>
        <v>88.166666666666671</v>
      </c>
      <c r="H790" s="7">
        <f t="shared" si="121"/>
        <v>102.38709677419355</v>
      </c>
      <c r="I790">
        <v>31</v>
      </c>
      <c r="J790" t="s">
        <v>21</v>
      </c>
      <c r="K790" t="s">
        <v>22</v>
      </c>
      <c r="L790" s="8">
        <f t="shared" si="122"/>
        <v>41202.208333333336</v>
      </c>
      <c r="M790">
        <v>1350709200</v>
      </c>
      <c r="N790" s="8">
        <f t="shared" si="123"/>
        <v>41223.25</v>
      </c>
      <c r="O790">
        <v>1352527200</v>
      </c>
      <c r="P790" t="b">
        <v>0</v>
      </c>
      <c r="Q790" t="b">
        <v>0</v>
      </c>
      <c r="R790" t="s">
        <v>71</v>
      </c>
      <c r="S790" s="10" t="str">
        <f t="shared" si="124"/>
        <v>film &amp; video</v>
      </c>
      <c r="T790" t="str">
        <f t="shared" si="125"/>
        <v>animation</v>
      </c>
      <c r="U790" t="str">
        <f t="shared" si="126"/>
        <v>Oct</v>
      </c>
      <c r="V790" t="str">
        <f t="shared" si="127"/>
        <v>2012</v>
      </c>
      <c r="W790" t="str">
        <f t="shared" si="128"/>
        <v>Nov</v>
      </c>
      <c r="X790" t="str">
        <f t="shared" si="129"/>
        <v>2012</v>
      </c>
    </row>
    <row r="791" spans="1:24" ht="18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 s="7">
        <f t="shared" si="120"/>
        <v>37.233333333333334</v>
      </c>
      <c r="H791" s="7">
        <f t="shared" si="121"/>
        <v>74.466666666666669</v>
      </c>
      <c r="I791">
        <v>45</v>
      </c>
      <c r="J791" t="s">
        <v>21</v>
      </c>
      <c r="K791" t="s">
        <v>22</v>
      </c>
      <c r="L791" s="8">
        <f t="shared" si="122"/>
        <v>41786.208333333336</v>
      </c>
      <c r="M791">
        <v>1401166800</v>
      </c>
      <c r="N791" s="8">
        <f t="shared" si="123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s="10" t="str">
        <f t="shared" si="124"/>
        <v>theater</v>
      </c>
      <c r="T791" t="str">
        <f t="shared" si="125"/>
        <v>plays</v>
      </c>
      <c r="U791" t="str">
        <f t="shared" si="126"/>
        <v>May</v>
      </c>
      <c r="V791" t="str">
        <f t="shared" si="127"/>
        <v>2014</v>
      </c>
      <c r="W791" t="str">
        <f t="shared" si="128"/>
        <v>Jul</v>
      </c>
      <c r="X791" t="str">
        <f t="shared" si="129"/>
        <v>2014</v>
      </c>
    </row>
    <row r="792" spans="1:24" ht="18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 s="7">
        <f t="shared" si="120"/>
        <v>30.540075309306079</v>
      </c>
      <c r="H792" s="7">
        <f t="shared" si="121"/>
        <v>51.009883198562441</v>
      </c>
      <c r="I792">
        <v>1113</v>
      </c>
      <c r="J792" t="s">
        <v>21</v>
      </c>
      <c r="K792" t="s">
        <v>22</v>
      </c>
      <c r="L792" s="8">
        <f t="shared" si="122"/>
        <v>40223.25</v>
      </c>
      <c r="M792">
        <v>1266127200</v>
      </c>
      <c r="N792" s="8">
        <f t="shared" si="123"/>
        <v>40229.25</v>
      </c>
      <c r="O792">
        <v>1266645600</v>
      </c>
      <c r="P792" t="b">
        <v>0</v>
      </c>
      <c r="Q792" t="b">
        <v>0</v>
      </c>
      <c r="R792" t="s">
        <v>33</v>
      </c>
      <c r="S792" s="10" t="str">
        <f t="shared" si="124"/>
        <v>theater</v>
      </c>
      <c r="T792" t="str">
        <f t="shared" si="125"/>
        <v>plays</v>
      </c>
      <c r="U792" t="str">
        <f t="shared" si="126"/>
        <v>Feb</v>
      </c>
      <c r="V792" t="str">
        <f t="shared" si="127"/>
        <v>2010</v>
      </c>
      <c r="W792" t="str">
        <f t="shared" si="128"/>
        <v>Feb</v>
      </c>
      <c r="X792" t="str">
        <f t="shared" si="129"/>
        <v>2010</v>
      </c>
    </row>
    <row r="793" spans="1:24" ht="18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 s="7">
        <f t="shared" si="120"/>
        <v>25.714285714285712</v>
      </c>
      <c r="H793" s="7">
        <f t="shared" si="121"/>
        <v>90</v>
      </c>
      <c r="I793">
        <v>6</v>
      </c>
      <c r="J793" t="s">
        <v>21</v>
      </c>
      <c r="K793" t="s">
        <v>22</v>
      </c>
      <c r="L793" s="8">
        <f t="shared" si="122"/>
        <v>42715.25</v>
      </c>
      <c r="M793">
        <v>1481436000</v>
      </c>
      <c r="N793" s="8">
        <f t="shared" si="123"/>
        <v>42731.25</v>
      </c>
      <c r="O793">
        <v>1482818400</v>
      </c>
      <c r="P793" t="b">
        <v>0</v>
      </c>
      <c r="Q793" t="b">
        <v>0</v>
      </c>
      <c r="R793" t="s">
        <v>17</v>
      </c>
      <c r="S793" s="10" t="str">
        <f t="shared" si="124"/>
        <v>food</v>
      </c>
      <c r="T793" t="str">
        <f t="shared" si="125"/>
        <v>food trucks</v>
      </c>
      <c r="U793" t="str">
        <f t="shared" si="126"/>
        <v>Dec</v>
      </c>
      <c r="V793" t="str">
        <f t="shared" si="127"/>
        <v>2016</v>
      </c>
      <c r="W793" t="str">
        <f t="shared" si="128"/>
        <v>Dec</v>
      </c>
      <c r="X793" t="str">
        <f t="shared" si="129"/>
        <v>2016</v>
      </c>
    </row>
    <row r="794" spans="1:24" ht="18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 s="7">
        <f t="shared" si="120"/>
        <v>34</v>
      </c>
      <c r="H794" s="7">
        <f t="shared" si="121"/>
        <v>97.142857142857139</v>
      </c>
      <c r="I794">
        <v>7</v>
      </c>
      <c r="J794" t="s">
        <v>21</v>
      </c>
      <c r="K794" t="s">
        <v>22</v>
      </c>
      <c r="L794" s="8">
        <f t="shared" si="122"/>
        <v>41451.208333333336</v>
      </c>
      <c r="M794">
        <v>1372222800</v>
      </c>
      <c r="N794" s="8">
        <f t="shared" si="123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s="10" t="str">
        <f t="shared" si="124"/>
        <v>theater</v>
      </c>
      <c r="T794" t="str">
        <f t="shared" si="125"/>
        <v>plays</v>
      </c>
      <c r="U794" t="str">
        <f t="shared" si="126"/>
        <v>Jun</v>
      </c>
      <c r="V794" t="str">
        <f t="shared" si="127"/>
        <v>2013</v>
      </c>
      <c r="W794" t="str">
        <f t="shared" si="128"/>
        <v>Jul</v>
      </c>
      <c r="X794" t="str">
        <f t="shared" si="129"/>
        <v>2013</v>
      </c>
    </row>
    <row r="795" spans="1:24" ht="18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 s="7">
        <f t="shared" si="120"/>
        <v>1185.909090909091</v>
      </c>
      <c r="H795" s="7">
        <f t="shared" si="121"/>
        <v>72.071823204419886</v>
      </c>
      <c r="I795">
        <v>181</v>
      </c>
      <c r="J795" t="s">
        <v>98</v>
      </c>
      <c r="K795" t="s">
        <v>99</v>
      </c>
      <c r="L795" s="8">
        <f t="shared" si="122"/>
        <v>41450.208333333336</v>
      </c>
      <c r="M795">
        <v>1372136400</v>
      </c>
      <c r="N795" s="8">
        <f t="shared" si="123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s="10" t="str">
        <f t="shared" si="124"/>
        <v>publishing</v>
      </c>
      <c r="T795" t="str">
        <f t="shared" si="125"/>
        <v>nonfiction</v>
      </c>
      <c r="U795" t="str">
        <f t="shared" si="126"/>
        <v>Jun</v>
      </c>
      <c r="V795" t="str">
        <f t="shared" si="127"/>
        <v>2013</v>
      </c>
      <c r="W795" t="str">
        <f t="shared" si="128"/>
        <v>Jun</v>
      </c>
      <c r="X795" t="str">
        <f t="shared" si="129"/>
        <v>2013</v>
      </c>
    </row>
    <row r="796" spans="1:24" ht="18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 s="7">
        <f t="shared" si="120"/>
        <v>125.39393939393939</v>
      </c>
      <c r="H796" s="7">
        <f t="shared" si="121"/>
        <v>75.236363636363635</v>
      </c>
      <c r="I796">
        <v>110</v>
      </c>
      <c r="J796" t="s">
        <v>21</v>
      </c>
      <c r="K796" t="s">
        <v>22</v>
      </c>
      <c r="L796" s="8">
        <f t="shared" si="122"/>
        <v>43091.25</v>
      </c>
      <c r="M796">
        <v>1513922400</v>
      </c>
      <c r="N796" s="8">
        <f t="shared" si="123"/>
        <v>43103.25</v>
      </c>
      <c r="O796">
        <v>1514959200</v>
      </c>
      <c r="P796" t="b">
        <v>0</v>
      </c>
      <c r="Q796" t="b">
        <v>0</v>
      </c>
      <c r="R796" t="s">
        <v>23</v>
      </c>
      <c r="S796" s="10" t="str">
        <f t="shared" si="124"/>
        <v>music</v>
      </c>
      <c r="T796" t="str">
        <f t="shared" si="125"/>
        <v>rock</v>
      </c>
      <c r="U796" t="str">
        <f t="shared" si="126"/>
        <v>Dec</v>
      </c>
      <c r="V796" t="str">
        <f t="shared" si="127"/>
        <v>2017</v>
      </c>
      <c r="W796" t="str">
        <f t="shared" si="128"/>
        <v>Jan</v>
      </c>
      <c r="X796" t="str">
        <f t="shared" si="129"/>
        <v>2018</v>
      </c>
    </row>
    <row r="797" spans="1:24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 s="7">
        <f t="shared" si="120"/>
        <v>14.394366197183098</v>
      </c>
      <c r="H797" s="7">
        <f t="shared" si="121"/>
        <v>32.967741935483872</v>
      </c>
      <c r="I797">
        <v>31</v>
      </c>
      <c r="J797" t="s">
        <v>21</v>
      </c>
      <c r="K797" t="s">
        <v>22</v>
      </c>
      <c r="L797" s="8">
        <f t="shared" si="122"/>
        <v>42675.208333333328</v>
      </c>
      <c r="M797">
        <v>1477976400</v>
      </c>
      <c r="N797" s="8">
        <f t="shared" si="123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s="10" t="str">
        <f t="shared" si="124"/>
        <v>film &amp; video</v>
      </c>
      <c r="T797" t="str">
        <f t="shared" si="125"/>
        <v>drama</v>
      </c>
      <c r="U797" t="str">
        <f t="shared" si="126"/>
        <v>Nov</v>
      </c>
      <c r="V797" t="str">
        <f t="shared" si="127"/>
        <v>2016</v>
      </c>
      <c r="W797" t="str">
        <f t="shared" si="128"/>
        <v>Nov</v>
      </c>
      <c r="X797" t="str">
        <f t="shared" si="129"/>
        <v>2016</v>
      </c>
    </row>
    <row r="798" spans="1:24" ht="18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 s="7">
        <f t="shared" si="120"/>
        <v>54.807692307692314</v>
      </c>
      <c r="H798" s="7">
        <f t="shared" si="121"/>
        <v>54.807692307692307</v>
      </c>
      <c r="I798">
        <v>78</v>
      </c>
      <c r="J798" t="s">
        <v>21</v>
      </c>
      <c r="K798" t="s">
        <v>22</v>
      </c>
      <c r="L798" s="8">
        <f t="shared" si="122"/>
        <v>41859.208333333336</v>
      </c>
      <c r="M798">
        <v>1407474000</v>
      </c>
      <c r="N798" s="8">
        <f t="shared" si="123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s="10" t="str">
        <f t="shared" si="124"/>
        <v>games</v>
      </c>
      <c r="T798" t="str">
        <f t="shared" si="125"/>
        <v>mobile games</v>
      </c>
      <c r="U798" t="str">
        <f t="shared" si="126"/>
        <v>Aug</v>
      </c>
      <c r="V798" t="str">
        <f t="shared" si="127"/>
        <v>2014</v>
      </c>
      <c r="W798" t="str">
        <f t="shared" si="128"/>
        <v>Aug</v>
      </c>
      <c r="X798" t="str">
        <f t="shared" si="129"/>
        <v>2014</v>
      </c>
    </row>
    <row r="799" spans="1:24" ht="18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 s="7">
        <f t="shared" si="120"/>
        <v>109.63157894736841</v>
      </c>
      <c r="H799" s="7">
        <f t="shared" si="121"/>
        <v>45.037837837837834</v>
      </c>
      <c r="I799">
        <v>185</v>
      </c>
      <c r="J799" t="s">
        <v>21</v>
      </c>
      <c r="K799" t="s">
        <v>22</v>
      </c>
      <c r="L799" s="8">
        <f t="shared" si="122"/>
        <v>43464.25</v>
      </c>
      <c r="M799">
        <v>1546149600</v>
      </c>
      <c r="N799" s="8">
        <f t="shared" si="123"/>
        <v>43487.25</v>
      </c>
      <c r="O799">
        <v>1548136800</v>
      </c>
      <c r="P799" t="b">
        <v>0</v>
      </c>
      <c r="Q799" t="b">
        <v>0</v>
      </c>
      <c r="R799" t="s">
        <v>28</v>
      </c>
      <c r="S799" s="10" t="str">
        <f t="shared" si="124"/>
        <v>technology</v>
      </c>
      <c r="T799" t="str">
        <f t="shared" si="125"/>
        <v>web</v>
      </c>
      <c r="U799" t="str">
        <f t="shared" si="126"/>
        <v>Dec</v>
      </c>
      <c r="V799" t="str">
        <f t="shared" si="127"/>
        <v>2018</v>
      </c>
      <c r="W799" t="str">
        <f t="shared" si="128"/>
        <v>Jan</v>
      </c>
      <c r="X799" t="str">
        <f t="shared" si="129"/>
        <v>2019</v>
      </c>
    </row>
    <row r="800" spans="1:24" ht="18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 s="7">
        <f t="shared" si="120"/>
        <v>188.47058823529412</v>
      </c>
      <c r="H800" s="7">
        <f t="shared" si="121"/>
        <v>52.958677685950413</v>
      </c>
      <c r="I800">
        <v>121</v>
      </c>
      <c r="J800" t="s">
        <v>21</v>
      </c>
      <c r="K800" t="s">
        <v>22</v>
      </c>
      <c r="L800" s="8">
        <f t="shared" si="122"/>
        <v>41060.208333333336</v>
      </c>
      <c r="M800">
        <v>1338440400</v>
      </c>
      <c r="N800" s="8">
        <f t="shared" si="123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s="10" t="str">
        <f t="shared" si="124"/>
        <v>theater</v>
      </c>
      <c r="T800" t="str">
        <f t="shared" si="125"/>
        <v>plays</v>
      </c>
      <c r="U800" t="str">
        <f t="shared" si="126"/>
        <v>May</v>
      </c>
      <c r="V800" t="str">
        <f t="shared" si="127"/>
        <v>2012</v>
      </c>
      <c r="W800" t="str">
        <f t="shared" si="128"/>
        <v>Jun</v>
      </c>
      <c r="X800" t="str">
        <f t="shared" si="129"/>
        <v>2012</v>
      </c>
    </row>
    <row r="801" spans="1:24" ht="18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 s="7">
        <f t="shared" si="120"/>
        <v>87.008284023668637</v>
      </c>
      <c r="H801" s="7">
        <f t="shared" si="121"/>
        <v>60.017959183673469</v>
      </c>
      <c r="I801">
        <v>1225</v>
      </c>
      <c r="J801" t="s">
        <v>40</v>
      </c>
      <c r="K801" t="s">
        <v>41</v>
      </c>
      <c r="L801" s="8">
        <f t="shared" si="122"/>
        <v>42399.25</v>
      </c>
      <c r="M801">
        <v>1454133600</v>
      </c>
      <c r="N801" s="8">
        <f t="shared" si="123"/>
        <v>42403.25</v>
      </c>
      <c r="O801">
        <v>1454479200</v>
      </c>
      <c r="P801" t="b">
        <v>0</v>
      </c>
      <c r="Q801" t="b">
        <v>0</v>
      </c>
      <c r="R801" t="s">
        <v>33</v>
      </c>
      <c r="S801" s="10" t="str">
        <f t="shared" si="124"/>
        <v>theater</v>
      </c>
      <c r="T801" t="str">
        <f t="shared" si="125"/>
        <v>plays</v>
      </c>
      <c r="U801" t="str">
        <f t="shared" si="126"/>
        <v>Jan</v>
      </c>
      <c r="V801" t="str">
        <f t="shared" si="127"/>
        <v>2016</v>
      </c>
      <c r="W801" t="str">
        <f t="shared" si="128"/>
        <v>Feb</v>
      </c>
      <c r="X801" t="str">
        <f t="shared" si="129"/>
        <v>2016</v>
      </c>
    </row>
    <row r="802" spans="1:24" ht="18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 s="7">
        <f t="shared" si="120"/>
        <v>1</v>
      </c>
      <c r="H802" s="7">
        <f t="shared" si="121"/>
        <v>1</v>
      </c>
      <c r="I802">
        <v>1</v>
      </c>
      <c r="J802" t="s">
        <v>98</v>
      </c>
      <c r="K802" t="s">
        <v>99</v>
      </c>
      <c r="L802" s="8">
        <f t="shared" si="122"/>
        <v>42167.208333333328</v>
      </c>
      <c r="M802">
        <v>1434085200</v>
      </c>
      <c r="N802" s="8">
        <f t="shared" si="123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s="10" t="str">
        <f t="shared" si="124"/>
        <v>music</v>
      </c>
      <c r="T802" t="str">
        <f t="shared" si="125"/>
        <v>rock</v>
      </c>
      <c r="U802" t="str">
        <f t="shared" si="126"/>
        <v>Jun</v>
      </c>
      <c r="V802" t="str">
        <f t="shared" si="127"/>
        <v>2015</v>
      </c>
      <c r="W802" t="str">
        <f t="shared" si="128"/>
        <v>Jun</v>
      </c>
      <c r="X802" t="str">
        <f t="shared" si="129"/>
        <v>2015</v>
      </c>
    </row>
    <row r="803" spans="1:24" ht="18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 s="7">
        <f t="shared" si="120"/>
        <v>202.9130434782609</v>
      </c>
      <c r="H803" s="7">
        <f t="shared" si="121"/>
        <v>44.028301886792455</v>
      </c>
      <c r="I803">
        <v>106</v>
      </c>
      <c r="J803" t="s">
        <v>21</v>
      </c>
      <c r="K803" t="s">
        <v>22</v>
      </c>
      <c r="L803" s="8">
        <f t="shared" si="122"/>
        <v>43830.25</v>
      </c>
      <c r="M803">
        <v>1577772000</v>
      </c>
      <c r="N803" s="8">
        <f t="shared" si="123"/>
        <v>43852.25</v>
      </c>
      <c r="O803">
        <v>1579672800</v>
      </c>
      <c r="P803" t="b">
        <v>0</v>
      </c>
      <c r="Q803" t="b">
        <v>1</v>
      </c>
      <c r="R803" t="s">
        <v>122</v>
      </c>
      <c r="S803" s="10" t="str">
        <f t="shared" si="124"/>
        <v>photography</v>
      </c>
      <c r="T803" t="str">
        <f t="shared" si="125"/>
        <v>photography books</v>
      </c>
      <c r="U803" t="str">
        <f t="shared" si="126"/>
        <v>Dec</v>
      </c>
      <c r="V803" t="str">
        <f t="shared" si="127"/>
        <v>2019</v>
      </c>
      <c r="W803" t="str">
        <f t="shared" si="128"/>
        <v>Jan</v>
      </c>
      <c r="X803" t="str">
        <f t="shared" si="129"/>
        <v>2020</v>
      </c>
    </row>
    <row r="804" spans="1:24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 s="7">
        <f t="shared" si="120"/>
        <v>197.03225806451613</v>
      </c>
      <c r="H804" s="7">
        <f t="shared" si="121"/>
        <v>86.028169014084511</v>
      </c>
      <c r="I804">
        <v>142</v>
      </c>
      <c r="J804" t="s">
        <v>21</v>
      </c>
      <c r="K804" t="s">
        <v>22</v>
      </c>
      <c r="L804" s="8">
        <f t="shared" si="122"/>
        <v>43650.208333333328</v>
      </c>
      <c r="M804">
        <v>1562216400</v>
      </c>
      <c r="N804" s="8">
        <f t="shared" si="123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s="10" t="str">
        <f t="shared" si="124"/>
        <v>photography</v>
      </c>
      <c r="T804" t="str">
        <f t="shared" si="125"/>
        <v>photography books</v>
      </c>
      <c r="U804" t="str">
        <f t="shared" si="126"/>
        <v>Jul</v>
      </c>
      <c r="V804" t="str">
        <f t="shared" si="127"/>
        <v>2019</v>
      </c>
      <c r="W804" t="str">
        <f t="shared" si="128"/>
        <v>Jul</v>
      </c>
      <c r="X804" t="str">
        <f t="shared" si="129"/>
        <v>2019</v>
      </c>
    </row>
    <row r="805" spans="1:24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 s="7">
        <f t="shared" si="120"/>
        <v>107</v>
      </c>
      <c r="H805" s="7">
        <f t="shared" si="121"/>
        <v>28.012875536480685</v>
      </c>
      <c r="I805">
        <v>233</v>
      </c>
      <c r="J805" t="s">
        <v>21</v>
      </c>
      <c r="K805" t="s">
        <v>22</v>
      </c>
      <c r="L805" s="8">
        <f t="shared" si="122"/>
        <v>43492.25</v>
      </c>
      <c r="M805">
        <v>1548568800</v>
      </c>
      <c r="N805" s="8">
        <f t="shared" si="123"/>
        <v>43526.25</v>
      </c>
      <c r="O805">
        <v>1551506400</v>
      </c>
      <c r="P805" t="b">
        <v>0</v>
      </c>
      <c r="Q805" t="b">
        <v>0</v>
      </c>
      <c r="R805" t="s">
        <v>33</v>
      </c>
      <c r="S805" s="10" t="str">
        <f t="shared" si="124"/>
        <v>theater</v>
      </c>
      <c r="T805" t="str">
        <f t="shared" si="125"/>
        <v>plays</v>
      </c>
      <c r="U805" t="str">
        <f t="shared" si="126"/>
        <v>Jan</v>
      </c>
      <c r="V805" t="str">
        <f t="shared" si="127"/>
        <v>2019</v>
      </c>
      <c r="W805" t="str">
        <f t="shared" si="128"/>
        <v>Mar</v>
      </c>
      <c r="X805" t="str">
        <f t="shared" si="129"/>
        <v>2019</v>
      </c>
    </row>
    <row r="806" spans="1:24" ht="18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 s="7">
        <f t="shared" si="120"/>
        <v>268.73076923076923</v>
      </c>
      <c r="H806" s="7">
        <f t="shared" si="121"/>
        <v>32.050458715596328</v>
      </c>
      <c r="I806">
        <v>218</v>
      </c>
      <c r="J806" t="s">
        <v>21</v>
      </c>
      <c r="K806" t="s">
        <v>22</v>
      </c>
      <c r="L806" s="8">
        <f t="shared" si="122"/>
        <v>43102.25</v>
      </c>
      <c r="M806">
        <v>1514872800</v>
      </c>
      <c r="N806" s="8">
        <f t="shared" si="123"/>
        <v>43122.25</v>
      </c>
      <c r="O806">
        <v>1516600800</v>
      </c>
      <c r="P806" t="b">
        <v>0</v>
      </c>
      <c r="Q806" t="b">
        <v>0</v>
      </c>
      <c r="R806" t="s">
        <v>23</v>
      </c>
      <c r="S806" s="10" t="str">
        <f t="shared" si="124"/>
        <v>music</v>
      </c>
      <c r="T806" t="str">
        <f t="shared" si="125"/>
        <v>rock</v>
      </c>
      <c r="U806" t="str">
        <f t="shared" si="126"/>
        <v>Jan</v>
      </c>
      <c r="V806" t="str">
        <f t="shared" si="127"/>
        <v>2018</v>
      </c>
      <c r="W806" t="str">
        <f t="shared" si="128"/>
        <v>Jan</v>
      </c>
      <c r="X806" t="str">
        <f t="shared" si="129"/>
        <v>2018</v>
      </c>
    </row>
    <row r="807" spans="1:24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 s="7">
        <f t="shared" si="120"/>
        <v>50.845360824742272</v>
      </c>
      <c r="H807" s="7">
        <f t="shared" si="121"/>
        <v>73.611940298507463</v>
      </c>
      <c r="I807">
        <v>67</v>
      </c>
      <c r="J807" t="s">
        <v>26</v>
      </c>
      <c r="K807" t="s">
        <v>27</v>
      </c>
      <c r="L807" s="8">
        <f t="shared" si="122"/>
        <v>41958.25</v>
      </c>
      <c r="M807">
        <v>1416031200</v>
      </c>
      <c r="N807" s="8">
        <f t="shared" si="123"/>
        <v>42009.25</v>
      </c>
      <c r="O807">
        <v>1420437600</v>
      </c>
      <c r="P807" t="b">
        <v>0</v>
      </c>
      <c r="Q807" t="b">
        <v>0</v>
      </c>
      <c r="R807" t="s">
        <v>42</v>
      </c>
      <c r="S807" s="10" t="str">
        <f t="shared" si="124"/>
        <v>film &amp; video</v>
      </c>
      <c r="T807" t="str">
        <f t="shared" si="125"/>
        <v>documentary</v>
      </c>
      <c r="U807" t="str">
        <f t="shared" si="126"/>
        <v>Nov</v>
      </c>
      <c r="V807" t="str">
        <f t="shared" si="127"/>
        <v>2014</v>
      </c>
      <c r="W807" t="str">
        <f t="shared" si="128"/>
        <v>Jan</v>
      </c>
      <c r="X807" t="str">
        <f t="shared" si="129"/>
        <v>2015</v>
      </c>
    </row>
    <row r="808" spans="1:24" ht="18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 s="7">
        <f t="shared" si="120"/>
        <v>1180.2857142857142</v>
      </c>
      <c r="H808" s="7">
        <f t="shared" si="121"/>
        <v>108.71052631578948</v>
      </c>
      <c r="I808">
        <v>76</v>
      </c>
      <c r="J808" t="s">
        <v>21</v>
      </c>
      <c r="K808" t="s">
        <v>22</v>
      </c>
      <c r="L808" s="8">
        <f t="shared" si="122"/>
        <v>40973.25</v>
      </c>
      <c r="M808">
        <v>1330927200</v>
      </c>
      <c r="N808" s="8">
        <f t="shared" si="123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s="10" t="str">
        <f t="shared" si="124"/>
        <v>film &amp; video</v>
      </c>
      <c r="T808" t="str">
        <f t="shared" si="125"/>
        <v>drama</v>
      </c>
      <c r="U808" t="str">
        <f t="shared" si="126"/>
        <v>Mar</v>
      </c>
      <c r="V808" t="str">
        <f t="shared" si="127"/>
        <v>2012</v>
      </c>
      <c r="W808" t="str">
        <f t="shared" si="128"/>
        <v>Mar</v>
      </c>
      <c r="X808" t="str">
        <f t="shared" si="129"/>
        <v>2012</v>
      </c>
    </row>
    <row r="809" spans="1:24" ht="18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 s="7">
        <f t="shared" si="120"/>
        <v>264</v>
      </c>
      <c r="H809" s="7">
        <f t="shared" si="121"/>
        <v>42.97674418604651</v>
      </c>
      <c r="I809">
        <v>43</v>
      </c>
      <c r="J809" t="s">
        <v>21</v>
      </c>
      <c r="K809" t="s">
        <v>22</v>
      </c>
      <c r="L809" s="8">
        <f t="shared" si="122"/>
        <v>43753.208333333328</v>
      </c>
      <c r="M809">
        <v>1571115600</v>
      </c>
      <c r="N809" s="8">
        <f t="shared" si="123"/>
        <v>43797.25</v>
      </c>
      <c r="O809">
        <v>1574920800</v>
      </c>
      <c r="P809" t="b">
        <v>0</v>
      </c>
      <c r="Q809" t="b">
        <v>1</v>
      </c>
      <c r="R809" t="s">
        <v>33</v>
      </c>
      <c r="S809" s="10" t="str">
        <f t="shared" si="124"/>
        <v>theater</v>
      </c>
      <c r="T809" t="str">
        <f t="shared" si="125"/>
        <v>plays</v>
      </c>
      <c r="U809" t="str">
        <f t="shared" si="126"/>
        <v>Oct</v>
      </c>
      <c r="V809" t="str">
        <f t="shared" si="127"/>
        <v>2019</v>
      </c>
      <c r="W809" t="str">
        <f t="shared" si="128"/>
        <v>Nov</v>
      </c>
      <c r="X809" t="str">
        <f t="shared" si="129"/>
        <v>2019</v>
      </c>
    </row>
    <row r="810" spans="1:24" ht="18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 s="7">
        <f t="shared" si="120"/>
        <v>30.44230769230769</v>
      </c>
      <c r="H810" s="7">
        <f t="shared" si="121"/>
        <v>83.315789473684205</v>
      </c>
      <c r="I810">
        <v>19</v>
      </c>
      <c r="J810" t="s">
        <v>21</v>
      </c>
      <c r="K810" t="s">
        <v>22</v>
      </c>
      <c r="L810" s="8">
        <f t="shared" si="122"/>
        <v>42507.208333333328</v>
      </c>
      <c r="M810">
        <v>1463461200</v>
      </c>
      <c r="N810" s="8">
        <f t="shared" si="123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s="10" t="str">
        <f t="shared" si="124"/>
        <v>food</v>
      </c>
      <c r="T810" t="str">
        <f t="shared" si="125"/>
        <v>food trucks</v>
      </c>
      <c r="U810" t="str">
        <f t="shared" si="126"/>
        <v>May</v>
      </c>
      <c r="V810" t="str">
        <f t="shared" si="127"/>
        <v>2016</v>
      </c>
      <c r="W810" t="str">
        <f t="shared" si="128"/>
        <v>Jun</v>
      </c>
      <c r="X810" t="str">
        <f t="shared" si="129"/>
        <v>2016</v>
      </c>
    </row>
    <row r="811" spans="1:24" ht="18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 s="7">
        <f t="shared" si="120"/>
        <v>62.880681818181813</v>
      </c>
      <c r="H811" s="7">
        <f t="shared" si="121"/>
        <v>42</v>
      </c>
      <c r="I811">
        <v>2108</v>
      </c>
      <c r="J811" t="s">
        <v>98</v>
      </c>
      <c r="K811" t="s">
        <v>99</v>
      </c>
      <c r="L811" s="8">
        <f t="shared" si="122"/>
        <v>41135.208333333336</v>
      </c>
      <c r="M811">
        <v>1344920400</v>
      </c>
      <c r="N811" s="8">
        <f t="shared" si="123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s="10" t="str">
        <f t="shared" si="124"/>
        <v>film &amp; video</v>
      </c>
      <c r="T811" t="str">
        <f t="shared" si="125"/>
        <v>documentary</v>
      </c>
      <c r="U811" t="str">
        <f t="shared" si="126"/>
        <v>Aug</v>
      </c>
      <c r="V811" t="str">
        <f t="shared" si="127"/>
        <v>2012</v>
      </c>
      <c r="W811" t="str">
        <f t="shared" si="128"/>
        <v>Aug</v>
      </c>
      <c r="X811" t="str">
        <f t="shared" si="129"/>
        <v>2012</v>
      </c>
    </row>
    <row r="812" spans="1:24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 s="7">
        <f t="shared" si="120"/>
        <v>193.125</v>
      </c>
      <c r="H812" s="7">
        <f t="shared" si="121"/>
        <v>55.927601809954751</v>
      </c>
      <c r="I812">
        <v>221</v>
      </c>
      <c r="J812" t="s">
        <v>21</v>
      </c>
      <c r="K812" t="s">
        <v>22</v>
      </c>
      <c r="L812" s="8">
        <f t="shared" si="122"/>
        <v>43067.25</v>
      </c>
      <c r="M812">
        <v>1511848800</v>
      </c>
      <c r="N812" s="8">
        <f t="shared" si="123"/>
        <v>43077.25</v>
      </c>
      <c r="O812">
        <v>1512712800</v>
      </c>
      <c r="P812" t="b">
        <v>0</v>
      </c>
      <c r="Q812" t="b">
        <v>1</v>
      </c>
      <c r="R812" t="s">
        <v>33</v>
      </c>
      <c r="S812" s="10" t="str">
        <f t="shared" si="124"/>
        <v>theater</v>
      </c>
      <c r="T812" t="str">
        <f t="shared" si="125"/>
        <v>plays</v>
      </c>
      <c r="U812" t="str">
        <f t="shared" si="126"/>
        <v>Nov</v>
      </c>
      <c r="V812" t="str">
        <f t="shared" si="127"/>
        <v>2017</v>
      </c>
      <c r="W812" t="str">
        <f t="shared" si="128"/>
        <v>Dec</v>
      </c>
      <c r="X812" t="str">
        <f t="shared" si="129"/>
        <v>2017</v>
      </c>
    </row>
    <row r="813" spans="1:24" ht="18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 s="7">
        <f t="shared" si="120"/>
        <v>77.102702702702715</v>
      </c>
      <c r="H813" s="7">
        <f t="shared" si="121"/>
        <v>105.03681885125184</v>
      </c>
      <c r="I813">
        <v>679</v>
      </c>
      <c r="J813" t="s">
        <v>21</v>
      </c>
      <c r="K813" t="s">
        <v>22</v>
      </c>
      <c r="L813" s="8">
        <f t="shared" si="122"/>
        <v>42378.25</v>
      </c>
      <c r="M813">
        <v>1452319200</v>
      </c>
      <c r="N813" s="8">
        <f t="shared" si="123"/>
        <v>42380.25</v>
      </c>
      <c r="O813">
        <v>1452492000</v>
      </c>
      <c r="P813" t="b">
        <v>0</v>
      </c>
      <c r="Q813" t="b">
        <v>1</v>
      </c>
      <c r="R813" t="s">
        <v>89</v>
      </c>
      <c r="S813" s="10" t="str">
        <f t="shared" si="124"/>
        <v>games</v>
      </c>
      <c r="T813" t="str">
        <f t="shared" si="125"/>
        <v>video games</v>
      </c>
      <c r="U813" t="str">
        <f t="shared" si="126"/>
        <v>Jan</v>
      </c>
      <c r="V813" t="str">
        <f t="shared" si="127"/>
        <v>2016</v>
      </c>
      <c r="W813" t="str">
        <f t="shared" si="128"/>
        <v>Jan</v>
      </c>
      <c r="X813" t="str">
        <f t="shared" si="129"/>
        <v>2016</v>
      </c>
    </row>
    <row r="814" spans="1:24" ht="18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 s="7">
        <f t="shared" si="120"/>
        <v>225.52763819095478</v>
      </c>
      <c r="H814" s="7">
        <f t="shared" si="121"/>
        <v>48</v>
      </c>
      <c r="I814">
        <v>2805</v>
      </c>
      <c r="J814" t="s">
        <v>15</v>
      </c>
      <c r="K814" t="s">
        <v>16</v>
      </c>
      <c r="L814" s="8">
        <f t="shared" si="122"/>
        <v>43206.208333333328</v>
      </c>
      <c r="M814">
        <v>1523854800</v>
      </c>
      <c r="N814" s="8">
        <f t="shared" si="123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s="10" t="str">
        <f t="shared" si="124"/>
        <v>publishing</v>
      </c>
      <c r="T814" t="str">
        <f t="shared" si="125"/>
        <v>nonfiction</v>
      </c>
      <c r="U814" t="str">
        <f t="shared" si="126"/>
        <v>Apr</v>
      </c>
      <c r="V814" t="str">
        <f t="shared" si="127"/>
        <v>2018</v>
      </c>
      <c r="W814" t="str">
        <f t="shared" si="128"/>
        <v>Apr</v>
      </c>
      <c r="X814" t="str">
        <f t="shared" si="129"/>
        <v>2018</v>
      </c>
    </row>
    <row r="815" spans="1:24" ht="18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 s="7">
        <f t="shared" si="120"/>
        <v>239.40625</v>
      </c>
      <c r="H815" s="7">
        <f t="shared" si="121"/>
        <v>112.66176470588235</v>
      </c>
      <c r="I815">
        <v>68</v>
      </c>
      <c r="J815" t="s">
        <v>21</v>
      </c>
      <c r="K815" t="s">
        <v>22</v>
      </c>
      <c r="L815" s="8">
        <f t="shared" si="122"/>
        <v>41148.208333333336</v>
      </c>
      <c r="M815">
        <v>1346043600</v>
      </c>
      <c r="N815" s="8">
        <f t="shared" si="123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s="10" t="str">
        <f t="shared" si="124"/>
        <v>games</v>
      </c>
      <c r="T815" t="str">
        <f t="shared" si="125"/>
        <v>video games</v>
      </c>
      <c r="U815" t="str">
        <f t="shared" si="126"/>
        <v>Aug</v>
      </c>
      <c r="V815" t="str">
        <f t="shared" si="127"/>
        <v>2012</v>
      </c>
      <c r="W815" t="str">
        <f t="shared" si="128"/>
        <v>Sep</v>
      </c>
      <c r="X815" t="str">
        <f t="shared" si="129"/>
        <v>2012</v>
      </c>
    </row>
    <row r="816" spans="1:24" ht="18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 s="7">
        <f t="shared" si="120"/>
        <v>92.1875</v>
      </c>
      <c r="H816" s="7">
        <f t="shared" si="121"/>
        <v>81.944444444444443</v>
      </c>
      <c r="I816">
        <v>36</v>
      </c>
      <c r="J816" t="s">
        <v>36</v>
      </c>
      <c r="K816" t="s">
        <v>37</v>
      </c>
      <c r="L816" s="8">
        <f t="shared" si="122"/>
        <v>42517.208333333328</v>
      </c>
      <c r="M816">
        <v>1464325200</v>
      </c>
      <c r="N816" s="8">
        <f t="shared" si="123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s="10" t="str">
        <f t="shared" si="124"/>
        <v>music</v>
      </c>
      <c r="T816" t="str">
        <f t="shared" si="125"/>
        <v>rock</v>
      </c>
      <c r="U816" t="str">
        <f t="shared" si="126"/>
        <v>May</v>
      </c>
      <c r="V816" t="str">
        <f t="shared" si="127"/>
        <v>2016</v>
      </c>
      <c r="W816" t="str">
        <f t="shared" si="128"/>
        <v>May</v>
      </c>
      <c r="X816" t="str">
        <f t="shared" si="129"/>
        <v>2016</v>
      </c>
    </row>
    <row r="817" spans="1:24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 s="7">
        <f t="shared" si="120"/>
        <v>130.23333333333335</v>
      </c>
      <c r="H817" s="7">
        <f t="shared" si="121"/>
        <v>64.049180327868854</v>
      </c>
      <c r="I817">
        <v>183</v>
      </c>
      <c r="J817" t="s">
        <v>15</v>
      </c>
      <c r="K817" t="s">
        <v>16</v>
      </c>
      <c r="L817" s="8">
        <f t="shared" si="122"/>
        <v>43068.25</v>
      </c>
      <c r="M817">
        <v>1511935200</v>
      </c>
      <c r="N817" s="8">
        <f t="shared" si="123"/>
        <v>43094.25</v>
      </c>
      <c r="O817">
        <v>1514181600</v>
      </c>
      <c r="P817" t="b">
        <v>0</v>
      </c>
      <c r="Q817" t="b">
        <v>0</v>
      </c>
      <c r="R817" t="s">
        <v>23</v>
      </c>
      <c r="S817" s="10" t="str">
        <f t="shared" si="124"/>
        <v>music</v>
      </c>
      <c r="T817" t="str">
        <f t="shared" si="125"/>
        <v>rock</v>
      </c>
      <c r="U817" t="str">
        <f t="shared" si="126"/>
        <v>Nov</v>
      </c>
      <c r="V817" t="str">
        <f t="shared" si="127"/>
        <v>2017</v>
      </c>
      <c r="W817" t="str">
        <f t="shared" si="128"/>
        <v>Dec</v>
      </c>
      <c r="X817" t="str">
        <f t="shared" si="129"/>
        <v>2017</v>
      </c>
    </row>
    <row r="818" spans="1:24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 s="7">
        <f t="shared" si="120"/>
        <v>615.21739130434787</v>
      </c>
      <c r="H818" s="7">
        <f t="shared" si="121"/>
        <v>106.39097744360902</v>
      </c>
      <c r="I818">
        <v>133</v>
      </c>
      <c r="J818" t="s">
        <v>21</v>
      </c>
      <c r="K818" t="s">
        <v>22</v>
      </c>
      <c r="L818" s="8">
        <f t="shared" si="122"/>
        <v>41680.25</v>
      </c>
      <c r="M818">
        <v>1392012000</v>
      </c>
      <c r="N818" s="8">
        <f t="shared" si="123"/>
        <v>41682.25</v>
      </c>
      <c r="O818">
        <v>1392184800</v>
      </c>
      <c r="P818" t="b">
        <v>1</v>
      </c>
      <c r="Q818" t="b">
        <v>1</v>
      </c>
      <c r="R818" t="s">
        <v>33</v>
      </c>
      <c r="S818" s="10" t="str">
        <f t="shared" si="124"/>
        <v>theater</v>
      </c>
      <c r="T818" t="str">
        <f t="shared" si="125"/>
        <v>plays</v>
      </c>
      <c r="U818" t="str">
        <f t="shared" si="126"/>
        <v>Feb</v>
      </c>
      <c r="V818" t="str">
        <f t="shared" si="127"/>
        <v>2014</v>
      </c>
      <c r="W818" t="str">
        <f t="shared" si="128"/>
        <v>Feb</v>
      </c>
      <c r="X818" t="str">
        <f t="shared" si="129"/>
        <v>2014</v>
      </c>
    </row>
    <row r="819" spans="1:24" ht="18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 s="7">
        <f t="shared" si="120"/>
        <v>368.79532163742692</v>
      </c>
      <c r="H819" s="7">
        <f t="shared" si="121"/>
        <v>76.011249497790274</v>
      </c>
      <c r="I819">
        <v>2489</v>
      </c>
      <c r="J819" t="s">
        <v>107</v>
      </c>
      <c r="K819" t="s">
        <v>108</v>
      </c>
      <c r="L819" s="8">
        <f t="shared" si="122"/>
        <v>43589.208333333328</v>
      </c>
      <c r="M819">
        <v>1556946000</v>
      </c>
      <c r="N819" s="8">
        <f t="shared" si="123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s="10" t="str">
        <f t="shared" si="124"/>
        <v>publishing</v>
      </c>
      <c r="T819" t="str">
        <f t="shared" si="125"/>
        <v>nonfiction</v>
      </c>
      <c r="U819" t="str">
        <f t="shared" si="126"/>
        <v>May</v>
      </c>
      <c r="V819" t="str">
        <f t="shared" si="127"/>
        <v>2019</v>
      </c>
      <c r="W819" t="str">
        <f t="shared" si="128"/>
        <v>Jun</v>
      </c>
      <c r="X819" t="str">
        <f t="shared" si="129"/>
        <v>2019</v>
      </c>
    </row>
    <row r="820" spans="1:24" ht="18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 s="7">
        <f t="shared" si="120"/>
        <v>1094.8571428571429</v>
      </c>
      <c r="H820" s="7">
        <f t="shared" si="121"/>
        <v>111.07246376811594</v>
      </c>
      <c r="I820">
        <v>69</v>
      </c>
      <c r="J820" t="s">
        <v>21</v>
      </c>
      <c r="K820" t="s">
        <v>22</v>
      </c>
      <c r="L820" s="8">
        <f t="shared" si="122"/>
        <v>43486.25</v>
      </c>
      <c r="M820">
        <v>1548050400</v>
      </c>
      <c r="N820" s="8">
        <f t="shared" si="123"/>
        <v>43499.25</v>
      </c>
      <c r="O820">
        <v>1549173600</v>
      </c>
      <c r="P820" t="b">
        <v>0</v>
      </c>
      <c r="Q820" t="b">
        <v>1</v>
      </c>
      <c r="R820" t="s">
        <v>33</v>
      </c>
      <c r="S820" s="10" t="str">
        <f t="shared" si="124"/>
        <v>theater</v>
      </c>
      <c r="T820" t="str">
        <f t="shared" si="125"/>
        <v>plays</v>
      </c>
      <c r="U820" t="str">
        <f t="shared" si="126"/>
        <v>Jan</v>
      </c>
      <c r="V820" t="str">
        <f t="shared" si="127"/>
        <v>2019</v>
      </c>
      <c r="W820" t="str">
        <f t="shared" si="128"/>
        <v>Feb</v>
      </c>
      <c r="X820" t="str">
        <f t="shared" si="129"/>
        <v>2019</v>
      </c>
    </row>
    <row r="821" spans="1:24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 s="7">
        <f t="shared" si="120"/>
        <v>50.662921348314605</v>
      </c>
      <c r="H821" s="7">
        <f t="shared" si="121"/>
        <v>95.936170212765958</v>
      </c>
      <c r="I821">
        <v>47</v>
      </c>
      <c r="J821" t="s">
        <v>21</v>
      </c>
      <c r="K821" t="s">
        <v>22</v>
      </c>
      <c r="L821" s="8">
        <f t="shared" si="122"/>
        <v>41237.25</v>
      </c>
      <c r="M821">
        <v>1353736800</v>
      </c>
      <c r="N821" s="8">
        <f t="shared" si="123"/>
        <v>41252.25</v>
      </c>
      <c r="O821">
        <v>1355032800</v>
      </c>
      <c r="P821" t="b">
        <v>1</v>
      </c>
      <c r="Q821" t="b">
        <v>0</v>
      </c>
      <c r="R821" t="s">
        <v>89</v>
      </c>
      <c r="S821" s="10" t="str">
        <f t="shared" si="124"/>
        <v>games</v>
      </c>
      <c r="T821" t="str">
        <f t="shared" si="125"/>
        <v>video games</v>
      </c>
      <c r="U821" t="str">
        <f t="shared" si="126"/>
        <v>Nov</v>
      </c>
      <c r="V821" t="str">
        <f t="shared" si="127"/>
        <v>2012</v>
      </c>
      <c r="W821" t="str">
        <f t="shared" si="128"/>
        <v>Dec</v>
      </c>
      <c r="X821" t="str">
        <f t="shared" si="129"/>
        <v>2012</v>
      </c>
    </row>
    <row r="822" spans="1:24" ht="18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 s="7">
        <f t="shared" si="120"/>
        <v>800.6</v>
      </c>
      <c r="H822" s="7">
        <f t="shared" si="121"/>
        <v>43.043010752688176</v>
      </c>
      <c r="I822">
        <v>279</v>
      </c>
      <c r="J822" t="s">
        <v>40</v>
      </c>
      <c r="K822" t="s">
        <v>41</v>
      </c>
      <c r="L822" s="8">
        <f t="shared" si="122"/>
        <v>43310.208333333328</v>
      </c>
      <c r="M822">
        <v>1532840400</v>
      </c>
      <c r="N822" s="8">
        <f t="shared" si="123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s="10" t="str">
        <f t="shared" si="124"/>
        <v>music</v>
      </c>
      <c r="T822" t="str">
        <f t="shared" si="125"/>
        <v>rock</v>
      </c>
      <c r="U822" t="str">
        <f t="shared" si="126"/>
        <v>Jul</v>
      </c>
      <c r="V822" t="str">
        <f t="shared" si="127"/>
        <v>2018</v>
      </c>
      <c r="W822" t="str">
        <f t="shared" si="128"/>
        <v>Aug</v>
      </c>
      <c r="X822" t="str">
        <f t="shared" si="129"/>
        <v>2018</v>
      </c>
    </row>
    <row r="823" spans="1:24" ht="18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 s="7">
        <f t="shared" si="120"/>
        <v>291.28571428571428</v>
      </c>
      <c r="H823" s="7">
        <f t="shared" si="121"/>
        <v>67.966666666666669</v>
      </c>
      <c r="I823">
        <v>210</v>
      </c>
      <c r="J823" t="s">
        <v>21</v>
      </c>
      <c r="K823" t="s">
        <v>22</v>
      </c>
      <c r="L823" s="8">
        <f t="shared" si="122"/>
        <v>42794.25</v>
      </c>
      <c r="M823">
        <v>1488261600</v>
      </c>
      <c r="N823" s="8">
        <f t="shared" si="123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s="10" t="str">
        <f t="shared" si="124"/>
        <v>film &amp; video</v>
      </c>
      <c r="T823" t="str">
        <f t="shared" si="125"/>
        <v>documentary</v>
      </c>
      <c r="U823" t="str">
        <f t="shared" si="126"/>
        <v>Feb</v>
      </c>
      <c r="V823" t="str">
        <f t="shared" si="127"/>
        <v>2017</v>
      </c>
      <c r="W823" t="str">
        <f t="shared" si="128"/>
        <v>Mar</v>
      </c>
      <c r="X823" t="str">
        <f t="shared" si="129"/>
        <v>2017</v>
      </c>
    </row>
    <row r="824" spans="1:24" ht="18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 s="7">
        <f t="shared" si="120"/>
        <v>349.9666666666667</v>
      </c>
      <c r="H824" s="7">
        <f t="shared" si="121"/>
        <v>89.991428571428571</v>
      </c>
      <c r="I824">
        <v>2100</v>
      </c>
      <c r="J824" t="s">
        <v>21</v>
      </c>
      <c r="K824" t="s">
        <v>22</v>
      </c>
      <c r="L824" s="8">
        <f t="shared" si="122"/>
        <v>41698.25</v>
      </c>
      <c r="M824">
        <v>1393567200</v>
      </c>
      <c r="N824" s="8">
        <f t="shared" si="123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s="10" t="str">
        <f t="shared" si="124"/>
        <v>music</v>
      </c>
      <c r="T824" t="str">
        <f t="shared" si="125"/>
        <v>rock</v>
      </c>
      <c r="U824" t="str">
        <f t="shared" si="126"/>
        <v>Feb</v>
      </c>
      <c r="V824" t="str">
        <f t="shared" si="127"/>
        <v>2014</v>
      </c>
      <c r="W824" t="str">
        <f t="shared" si="128"/>
        <v>Mar</v>
      </c>
      <c r="X824" t="str">
        <f t="shared" si="129"/>
        <v>2014</v>
      </c>
    </row>
    <row r="825" spans="1:24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 s="7">
        <f t="shared" si="120"/>
        <v>357.07317073170731</v>
      </c>
      <c r="H825" s="7">
        <f t="shared" si="121"/>
        <v>58.095238095238095</v>
      </c>
      <c r="I825">
        <v>252</v>
      </c>
      <c r="J825" t="s">
        <v>21</v>
      </c>
      <c r="K825" t="s">
        <v>22</v>
      </c>
      <c r="L825" s="8">
        <f t="shared" si="122"/>
        <v>41892.208333333336</v>
      </c>
      <c r="M825">
        <v>1410325200</v>
      </c>
      <c r="N825" s="8">
        <f t="shared" si="123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s="10" t="str">
        <f t="shared" si="124"/>
        <v>music</v>
      </c>
      <c r="T825" t="str">
        <f t="shared" si="125"/>
        <v>rock</v>
      </c>
      <c r="U825" t="str">
        <f t="shared" si="126"/>
        <v>Sep</v>
      </c>
      <c r="V825" t="str">
        <f t="shared" si="127"/>
        <v>2014</v>
      </c>
      <c r="W825" t="str">
        <f t="shared" si="128"/>
        <v>Oct</v>
      </c>
      <c r="X825" t="str">
        <f t="shared" si="129"/>
        <v>2014</v>
      </c>
    </row>
    <row r="826" spans="1:24" ht="18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 s="7">
        <f t="shared" si="120"/>
        <v>126.48941176470588</v>
      </c>
      <c r="H826" s="7">
        <f t="shared" si="121"/>
        <v>83.996875000000003</v>
      </c>
      <c r="I826">
        <v>1280</v>
      </c>
      <c r="J826" t="s">
        <v>21</v>
      </c>
      <c r="K826" t="s">
        <v>22</v>
      </c>
      <c r="L826" s="8">
        <f t="shared" si="122"/>
        <v>40348.208333333336</v>
      </c>
      <c r="M826">
        <v>1276923600</v>
      </c>
      <c r="N826" s="8">
        <f t="shared" si="123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s="10" t="str">
        <f t="shared" si="124"/>
        <v>publishing</v>
      </c>
      <c r="T826" t="str">
        <f t="shared" si="125"/>
        <v>nonfiction</v>
      </c>
      <c r="U826" t="str">
        <f t="shared" si="126"/>
        <v>Jun</v>
      </c>
      <c r="V826" t="str">
        <f t="shared" si="127"/>
        <v>2010</v>
      </c>
      <c r="W826" t="str">
        <f t="shared" si="128"/>
        <v>Jul</v>
      </c>
      <c r="X826" t="str">
        <f t="shared" si="129"/>
        <v>2010</v>
      </c>
    </row>
    <row r="827" spans="1:24" ht="18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 s="7">
        <f t="shared" si="120"/>
        <v>387.5</v>
      </c>
      <c r="H827" s="7">
        <f t="shared" si="121"/>
        <v>88.853503184713375</v>
      </c>
      <c r="I827">
        <v>157</v>
      </c>
      <c r="J827" t="s">
        <v>40</v>
      </c>
      <c r="K827" t="s">
        <v>41</v>
      </c>
      <c r="L827" s="8">
        <f t="shared" si="122"/>
        <v>42941.208333333328</v>
      </c>
      <c r="M827">
        <v>1500958800</v>
      </c>
      <c r="N827" s="8">
        <f t="shared" si="123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s="10" t="str">
        <f t="shared" si="124"/>
        <v>film &amp; video</v>
      </c>
      <c r="T827" t="str">
        <f t="shared" si="125"/>
        <v>shorts</v>
      </c>
      <c r="U827" t="str">
        <f t="shared" si="126"/>
        <v>Jul</v>
      </c>
      <c r="V827" t="str">
        <f t="shared" si="127"/>
        <v>2017</v>
      </c>
      <c r="W827" t="str">
        <f t="shared" si="128"/>
        <v>Aug</v>
      </c>
      <c r="X827" t="str">
        <f t="shared" si="129"/>
        <v>2017</v>
      </c>
    </row>
    <row r="828" spans="1:24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 s="7">
        <f t="shared" si="120"/>
        <v>457.03571428571428</v>
      </c>
      <c r="H828" s="7">
        <f t="shared" si="121"/>
        <v>65.963917525773198</v>
      </c>
      <c r="I828">
        <v>194</v>
      </c>
      <c r="J828" t="s">
        <v>21</v>
      </c>
      <c r="K828" t="s">
        <v>22</v>
      </c>
      <c r="L828" s="8">
        <f t="shared" si="122"/>
        <v>40525.25</v>
      </c>
      <c r="M828">
        <v>1292220000</v>
      </c>
      <c r="N828" s="8">
        <f t="shared" si="123"/>
        <v>40553.25</v>
      </c>
      <c r="O828">
        <v>1294639200</v>
      </c>
      <c r="P828" t="b">
        <v>0</v>
      </c>
      <c r="Q828" t="b">
        <v>1</v>
      </c>
      <c r="R828" t="s">
        <v>33</v>
      </c>
      <c r="S828" s="10" t="str">
        <f t="shared" si="124"/>
        <v>theater</v>
      </c>
      <c r="T828" t="str">
        <f t="shared" si="125"/>
        <v>plays</v>
      </c>
      <c r="U828" t="str">
        <f t="shared" si="126"/>
        <v>Dec</v>
      </c>
      <c r="V828" t="str">
        <f t="shared" si="127"/>
        <v>2010</v>
      </c>
      <c r="W828" t="str">
        <f t="shared" si="128"/>
        <v>Jan</v>
      </c>
      <c r="X828" t="str">
        <f t="shared" si="129"/>
        <v>2011</v>
      </c>
    </row>
    <row r="829" spans="1:24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 s="7">
        <f t="shared" si="120"/>
        <v>266.69565217391306</v>
      </c>
      <c r="H829" s="7">
        <f t="shared" si="121"/>
        <v>74.804878048780495</v>
      </c>
      <c r="I829">
        <v>82</v>
      </c>
      <c r="J829" t="s">
        <v>26</v>
      </c>
      <c r="K829" t="s">
        <v>27</v>
      </c>
      <c r="L829" s="8">
        <f t="shared" si="122"/>
        <v>40666.208333333336</v>
      </c>
      <c r="M829">
        <v>1304398800</v>
      </c>
      <c r="N829" s="8">
        <f t="shared" si="123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s="10" t="str">
        <f t="shared" si="124"/>
        <v>film &amp; video</v>
      </c>
      <c r="T829" t="str">
        <f t="shared" si="125"/>
        <v>drama</v>
      </c>
      <c r="U829" t="str">
        <f t="shared" si="126"/>
        <v>May</v>
      </c>
      <c r="V829" t="str">
        <f t="shared" si="127"/>
        <v>2011</v>
      </c>
      <c r="W829" t="str">
        <f t="shared" si="128"/>
        <v>May</v>
      </c>
      <c r="X829" t="str">
        <f t="shared" si="129"/>
        <v>2011</v>
      </c>
    </row>
    <row r="830" spans="1:24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 s="7">
        <f t="shared" si="120"/>
        <v>69</v>
      </c>
      <c r="H830" s="7">
        <f t="shared" si="121"/>
        <v>69.98571428571428</v>
      </c>
      <c r="I830">
        <v>70</v>
      </c>
      <c r="J830" t="s">
        <v>21</v>
      </c>
      <c r="K830" t="s">
        <v>22</v>
      </c>
      <c r="L830" s="8">
        <f t="shared" si="122"/>
        <v>43340.208333333328</v>
      </c>
      <c r="M830">
        <v>1535432400</v>
      </c>
      <c r="N830" s="8">
        <f t="shared" si="123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s="10" t="str">
        <f t="shared" si="124"/>
        <v>theater</v>
      </c>
      <c r="T830" t="str">
        <f t="shared" si="125"/>
        <v>plays</v>
      </c>
      <c r="U830" t="str">
        <f t="shared" si="126"/>
        <v>Aug</v>
      </c>
      <c r="V830" t="str">
        <f t="shared" si="127"/>
        <v>2018</v>
      </c>
      <c r="W830" t="str">
        <f t="shared" si="128"/>
        <v>Sep</v>
      </c>
      <c r="X830" t="str">
        <f t="shared" si="129"/>
        <v>2018</v>
      </c>
    </row>
    <row r="831" spans="1:24" ht="18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 s="7">
        <f t="shared" si="120"/>
        <v>51.34375</v>
      </c>
      <c r="H831" s="7">
        <f t="shared" si="121"/>
        <v>32.006493506493506</v>
      </c>
      <c r="I831">
        <v>154</v>
      </c>
      <c r="J831" t="s">
        <v>21</v>
      </c>
      <c r="K831" t="s">
        <v>22</v>
      </c>
      <c r="L831" s="8">
        <f t="shared" si="122"/>
        <v>42164.208333333328</v>
      </c>
      <c r="M831">
        <v>1433826000</v>
      </c>
      <c r="N831" s="8">
        <f t="shared" si="123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s="10" t="str">
        <f t="shared" si="124"/>
        <v>theater</v>
      </c>
      <c r="T831" t="str">
        <f t="shared" si="125"/>
        <v>plays</v>
      </c>
      <c r="U831" t="str">
        <f t="shared" si="126"/>
        <v>Jun</v>
      </c>
      <c r="V831" t="str">
        <f t="shared" si="127"/>
        <v>2015</v>
      </c>
      <c r="W831" t="str">
        <f t="shared" si="128"/>
        <v>Jun</v>
      </c>
      <c r="X831" t="str">
        <f t="shared" si="129"/>
        <v>2015</v>
      </c>
    </row>
    <row r="832" spans="1:24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 s="7">
        <f t="shared" si="120"/>
        <v>1.1710526315789473</v>
      </c>
      <c r="H832" s="7">
        <f t="shared" si="121"/>
        <v>64.727272727272734</v>
      </c>
      <c r="I832">
        <v>22</v>
      </c>
      <c r="J832" t="s">
        <v>21</v>
      </c>
      <c r="K832" t="s">
        <v>22</v>
      </c>
      <c r="L832" s="8">
        <f t="shared" si="122"/>
        <v>43103.25</v>
      </c>
      <c r="M832">
        <v>1514959200</v>
      </c>
      <c r="N832" s="8">
        <f t="shared" si="123"/>
        <v>43162.25</v>
      </c>
      <c r="O832">
        <v>1520056800</v>
      </c>
      <c r="P832" t="b">
        <v>0</v>
      </c>
      <c r="Q832" t="b">
        <v>0</v>
      </c>
      <c r="R832" t="s">
        <v>33</v>
      </c>
      <c r="S832" s="10" t="str">
        <f t="shared" si="124"/>
        <v>theater</v>
      </c>
      <c r="T832" t="str">
        <f t="shared" si="125"/>
        <v>plays</v>
      </c>
      <c r="U832" t="str">
        <f t="shared" si="126"/>
        <v>Jan</v>
      </c>
      <c r="V832" t="str">
        <f t="shared" si="127"/>
        <v>2018</v>
      </c>
      <c r="W832" t="str">
        <f t="shared" si="128"/>
        <v>Mar</v>
      </c>
      <c r="X832" t="str">
        <f t="shared" si="129"/>
        <v>2018</v>
      </c>
    </row>
    <row r="833" spans="1:24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 s="7">
        <f t="shared" si="120"/>
        <v>108.97734294541709</v>
      </c>
      <c r="H833" s="7">
        <f t="shared" si="121"/>
        <v>24.998110087408456</v>
      </c>
      <c r="I833">
        <v>4233</v>
      </c>
      <c r="J833" t="s">
        <v>21</v>
      </c>
      <c r="K833" t="s">
        <v>22</v>
      </c>
      <c r="L833" s="8">
        <f t="shared" si="122"/>
        <v>40994.208333333336</v>
      </c>
      <c r="M833">
        <v>1332738000</v>
      </c>
      <c r="N833" s="8">
        <f t="shared" si="123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s="10" t="str">
        <f t="shared" si="124"/>
        <v>photography</v>
      </c>
      <c r="T833" t="str">
        <f t="shared" si="125"/>
        <v>photography books</v>
      </c>
      <c r="U833" t="str">
        <f t="shared" si="126"/>
        <v>Mar</v>
      </c>
      <c r="V833" t="str">
        <f t="shared" si="127"/>
        <v>2012</v>
      </c>
      <c r="W833" t="str">
        <f t="shared" si="128"/>
        <v>Apr</v>
      </c>
      <c r="X833" t="str">
        <f t="shared" si="129"/>
        <v>2012</v>
      </c>
    </row>
    <row r="834" spans="1:24" ht="18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 s="7">
        <f t="shared" si="120"/>
        <v>315.17592592592592</v>
      </c>
      <c r="H834" s="7">
        <f t="shared" si="121"/>
        <v>104.97764070932922</v>
      </c>
      <c r="I834">
        <v>1297</v>
      </c>
      <c r="J834" t="s">
        <v>36</v>
      </c>
      <c r="K834" t="s">
        <v>37</v>
      </c>
      <c r="L834" s="8">
        <f t="shared" si="122"/>
        <v>42299.208333333328</v>
      </c>
      <c r="M834">
        <v>1445490000</v>
      </c>
      <c r="N834" s="8">
        <f t="shared" si="123"/>
        <v>42333.25</v>
      </c>
      <c r="O834">
        <v>1448431200</v>
      </c>
      <c r="P834" t="b">
        <v>1</v>
      </c>
      <c r="Q834" t="b">
        <v>0</v>
      </c>
      <c r="R834" t="s">
        <v>206</v>
      </c>
      <c r="S834" s="10" t="str">
        <f t="shared" si="124"/>
        <v>publishing</v>
      </c>
      <c r="T834" t="str">
        <f t="shared" si="125"/>
        <v>translations</v>
      </c>
      <c r="U834" t="str">
        <f t="shared" si="126"/>
        <v>Oct</v>
      </c>
      <c r="V834" t="str">
        <f t="shared" si="127"/>
        <v>2015</v>
      </c>
      <c r="W834" t="str">
        <f t="shared" si="128"/>
        <v>Nov</v>
      </c>
      <c r="X834" t="str">
        <f t="shared" si="129"/>
        <v>2015</v>
      </c>
    </row>
    <row r="835" spans="1:24" ht="18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 s="7">
        <f t="shared" ref="G835:G898" si="130">IFERROR(E835/D835,0)*100</f>
        <v>157.69117647058823</v>
      </c>
      <c r="H835" s="7">
        <f t="shared" ref="H835:H898" si="131">IFERROR(E835/I835,0)</f>
        <v>64.987878787878785</v>
      </c>
      <c r="I835">
        <v>165</v>
      </c>
      <c r="J835" t="s">
        <v>36</v>
      </c>
      <c r="K835" t="s">
        <v>37</v>
      </c>
      <c r="L835" s="8">
        <f t="shared" ref="L835:L898" si="132">(M835/86400)+DATE(1970,1,1)</f>
        <v>40588.25</v>
      </c>
      <c r="M835">
        <v>1297663200</v>
      </c>
      <c r="N835" s="8">
        <f t="shared" ref="N835:N898" si="133">(O835/86400)+DATE(1970,1,1)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s="10" t="str">
        <f t="shared" ref="S835:S898" si="134">LEFT(R835, SEARCH("/",R835,1)-1)</f>
        <v>publishing</v>
      </c>
      <c r="T835" t="str">
        <f t="shared" ref="T835:T898" si="135">RIGHT(R835,LEN(R835)-SEARCH("/",R835,1))</f>
        <v>translations</v>
      </c>
      <c r="U835" t="str">
        <f t="shared" ref="U835:U898" si="136">TEXT(L:L,"mmm")</f>
        <v>Feb</v>
      </c>
      <c r="V835" t="str">
        <f t="shared" ref="V835:V898" si="137">TEXT(L:L,"yyy")</f>
        <v>2011</v>
      </c>
      <c r="W835" t="str">
        <f t="shared" ref="W835:W898" si="138">TEXT(N:N,"mmm")</f>
        <v>Feb</v>
      </c>
      <c r="X835" t="str">
        <f t="shared" ref="X835:X898" si="139">TEXT(N:N,"yyy")</f>
        <v>2011</v>
      </c>
    </row>
    <row r="836" spans="1:24" ht="18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 s="7">
        <f t="shared" si="130"/>
        <v>153.8082191780822</v>
      </c>
      <c r="H836" s="7">
        <f t="shared" si="131"/>
        <v>94.352941176470594</v>
      </c>
      <c r="I836">
        <v>119</v>
      </c>
      <c r="J836" t="s">
        <v>21</v>
      </c>
      <c r="K836" t="s">
        <v>22</v>
      </c>
      <c r="L836" s="8">
        <f t="shared" si="132"/>
        <v>41448.208333333336</v>
      </c>
      <c r="M836">
        <v>1371963600</v>
      </c>
      <c r="N836" s="8">
        <f t="shared" si="13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s="10" t="str">
        <f t="shared" si="134"/>
        <v>theater</v>
      </c>
      <c r="T836" t="str">
        <f t="shared" si="135"/>
        <v>plays</v>
      </c>
      <c r="U836" t="str">
        <f t="shared" si="136"/>
        <v>Jun</v>
      </c>
      <c r="V836" t="str">
        <f t="shared" si="137"/>
        <v>2013</v>
      </c>
      <c r="W836" t="str">
        <f t="shared" si="138"/>
        <v>Jun</v>
      </c>
      <c r="X836" t="str">
        <f t="shared" si="139"/>
        <v>2013</v>
      </c>
    </row>
    <row r="837" spans="1:24" ht="18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 s="7">
        <f t="shared" si="130"/>
        <v>89.738979118329468</v>
      </c>
      <c r="H837" s="7">
        <f t="shared" si="131"/>
        <v>44.001706484641637</v>
      </c>
      <c r="I837">
        <v>1758</v>
      </c>
      <c r="J837" t="s">
        <v>21</v>
      </c>
      <c r="K837" t="s">
        <v>22</v>
      </c>
      <c r="L837" s="8">
        <f t="shared" si="132"/>
        <v>42063.25</v>
      </c>
      <c r="M837">
        <v>1425103200</v>
      </c>
      <c r="N837" s="8">
        <f t="shared" si="133"/>
        <v>42069.25</v>
      </c>
      <c r="O837">
        <v>1425621600</v>
      </c>
      <c r="P837" t="b">
        <v>0</v>
      </c>
      <c r="Q837" t="b">
        <v>0</v>
      </c>
      <c r="R837" t="s">
        <v>28</v>
      </c>
      <c r="S837" s="10" t="str">
        <f t="shared" si="134"/>
        <v>technology</v>
      </c>
      <c r="T837" t="str">
        <f t="shared" si="135"/>
        <v>web</v>
      </c>
      <c r="U837" t="str">
        <f t="shared" si="136"/>
        <v>Feb</v>
      </c>
      <c r="V837" t="str">
        <f t="shared" si="137"/>
        <v>2015</v>
      </c>
      <c r="W837" t="str">
        <f t="shared" si="138"/>
        <v>Mar</v>
      </c>
      <c r="X837" t="str">
        <f t="shared" si="139"/>
        <v>2015</v>
      </c>
    </row>
    <row r="838" spans="1:24" ht="18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 s="7">
        <f t="shared" si="130"/>
        <v>75.135802469135797</v>
      </c>
      <c r="H838" s="7">
        <f t="shared" si="131"/>
        <v>64.744680851063833</v>
      </c>
      <c r="I838">
        <v>94</v>
      </c>
      <c r="J838" t="s">
        <v>21</v>
      </c>
      <c r="K838" t="s">
        <v>22</v>
      </c>
      <c r="L838" s="8">
        <f t="shared" si="132"/>
        <v>40214.25</v>
      </c>
      <c r="M838">
        <v>1265349600</v>
      </c>
      <c r="N838" s="8">
        <f t="shared" si="133"/>
        <v>40225.25</v>
      </c>
      <c r="O838">
        <v>1266300000</v>
      </c>
      <c r="P838" t="b">
        <v>0</v>
      </c>
      <c r="Q838" t="b">
        <v>0</v>
      </c>
      <c r="R838" t="s">
        <v>60</v>
      </c>
      <c r="S838" s="10" t="str">
        <f t="shared" si="134"/>
        <v>music</v>
      </c>
      <c r="T838" t="str">
        <f t="shared" si="135"/>
        <v>indie rock</v>
      </c>
      <c r="U838" t="str">
        <f t="shared" si="136"/>
        <v>Feb</v>
      </c>
      <c r="V838" t="str">
        <f t="shared" si="137"/>
        <v>2010</v>
      </c>
      <c r="W838" t="str">
        <f t="shared" si="138"/>
        <v>Feb</v>
      </c>
      <c r="X838" t="str">
        <f t="shared" si="139"/>
        <v>2010</v>
      </c>
    </row>
    <row r="839" spans="1:24" ht="18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 s="7">
        <f t="shared" si="130"/>
        <v>852.88135593220341</v>
      </c>
      <c r="H839" s="7">
        <f t="shared" si="131"/>
        <v>84.00667779632721</v>
      </c>
      <c r="I839">
        <v>1797</v>
      </c>
      <c r="J839" t="s">
        <v>21</v>
      </c>
      <c r="K839" t="s">
        <v>22</v>
      </c>
      <c r="L839" s="8">
        <f t="shared" si="132"/>
        <v>40629.208333333336</v>
      </c>
      <c r="M839">
        <v>1301202000</v>
      </c>
      <c r="N839" s="8">
        <f t="shared" si="13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s="10" t="str">
        <f t="shared" si="134"/>
        <v>music</v>
      </c>
      <c r="T839" t="str">
        <f t="shared" si="135"/>
        <v>jazz</v>
      </c>
      <c r="U839" t="str">
        <f t="shared" si="136"/>
        <v>Mar</v>
      </c>
      <c r="V839" t="str">
        <f t="shared" si="137"/>
        <v>2011</v>
      </c>
      <c r="W839" t="str">
        <f t="shared" si="138"/>
        <v>May</v>
      </c>
      <c r="X839" t="str">
        <f t="shared" si="139"/>
        <v>2011</v>
      </c>
    </row>
    <row r="840" spans="1:24" ht="18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 s="7">
        <f t="shared" si="130"/>
        <v>138.90625</v>
      </c>
      <c r="H840" s="7">
        <f t="shared" si="131"/>
        <v>34.061302681992338</v>
      </c>
      <c r="I840">
        <v>261</v>
      </c>
      <c r="J840" t="s">
        <v>21</v>
      </c>
      <c r="K840" t="s">
        <v>22</v>
      </c>
      <c r="L840" s="8">
        <f t="shared" si="132"/>
        <v>43370.208333333328</v>
      </c>
      <c r="M840">
        <v>1538024400</v>
      </c>
      <c r="N840" s="8">
        <f t="shared" si="13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s="10" t="str">
        <f t="shared" si="134"/>
        <v>theater</v>
      </c>
      <c r="T840" t="str">
        <f t="shared" si="135"/>
        <v>plays</v>
      </c>
      <c r="U840" t="str">
        <f t="shared" si="136"/>
        <v>Sep</v>
      </c>
      <c r="V840" t="str">
        <f t="shared" si="137"/>
        <v>2018</v>
      </c>
      <c r="W840" t="str">
        <f t="shared" si="138"/>
        <v>Oct</v>
      </c>
      <c r="X840" t="str">
        <f t="shared" si="139"/>
        <v>2018</v>
      </c>
    </row>
    <row r="841" spans="1:24" ht="18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 s="7">
        <f t="shared" si="130"/>
        <v>190.18181818181819</v>
      </c>
      <c r="H841" s="7">
        <f t="shared" si="131"/>
        <v>93.273885350318466</v>
      </c>
      <c r="I841">
        <v>157</v>
      </c>
      <c r="J841" t="s">
        <v>21</v>
      </c>
      <c r="K841" t="s">
        <v>22</v>
      </c>
      <c r="L841" s="8">
        <f t="shared" si="132"/>
        <v>41715.208333333336</v>
      </c>
      <c r="M841">
        <v>1395032400</v>
      </c>
      <c r="N841" s="8">
        <f t="shared" si="13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s="10" t="str">
        <f t="shared" si="134"/>
        <v>film &amp; video</v>
      </c>
      <c r="T841" t="str">
        <f t="shared" si="135"/>
        <v>documentary</v>
      </c>
      <c r="U841" t="str">
        <f t="shared" si="136"/>
        <v>Mar</v>
      </c>
      <c r="V841" t="str">
        <f t="shared" si="137"/>
        <v>2014</v>
      </c>
      <c r="W841" t="str">
        <f t="shared" si="138"/>
        <v>May</v>
      </c>
      <c r="X841" t="str">
        <f t="shared" si="139"/>
        <v>2014</v>
      </c>
    </row>
    <row r="842" spans="1:24" ht="18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 s="7">
        <f t="shared" si="130"/>
        <v>100.24333619948409</v>
      </c>
      <c r="H842" s="7">
        <f t="shared" si="131"/>
        <v>32.998301726577978</v>
      </c>
      <c r="I842">
        <v>3533</v>
      </c>
      <c r="J842" t="s">
        <v>21</v>
      </c>
      <c r="K842" t="s">
        <v>22</v>
      </c>
      <c r="L842" s="8">
        <f t="shared" si="132"/>
        <v>41836.208333333336</v>
      </c>
      <c r="M842">
        <v>1405486800</v>
      </c>
      <c r="N842" s="8">
        <f t="shared" si="13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s="10" t="str">
        <f t="shared" si="134"/>
        <v>theater</v>
      </c>
      <c r="T842" t="str">
        <f t="shared" si="135"/>
        <v>plays</v>
      </c>
      <c r="U842" t="str">
        <f t="shared" si="136"/>
        <v>Jul</v>
      </c>
      <c r="V842" t="str">
        <f t="shared" si="137"/>
        <v>2014</v>
      </c>
      <c r="W842" t="str">
        <f t="shared" si="138"/>
        <v>Jul</v>
      </c>
      <c r="X842" t="str">
        <f t="shared" si="139"/>
        <v>2014</v>
      </c>
    </row>
    <row r="843" spans="1:24" ht="18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 s="7">
        <f t="shared" si="130"/>
        <v>142.75824175824175</v>
      </c>
      <c r="H843" s="7">
        <f t="shared" si="131"/>
        <v>83.812903225806451</v>
      </c>
      <c r="I843">
        <v>155</v>
      </c>
      <c r="J843" t="s">
        <v>21</v>
      </c>
      <c r="K843" t="s">
        <v>22</v>
      </c>
      <c r="L843" s="8">
        <f t="shared" si="132"/>
        <v>42419.25</v>
      </c>
      <c r="M843">
        <v>1455861600</v>
      </c>
      <c r="N843" s="8">
        <f t="shared" si="133"/>
        <v>42435.25</v>
      </c>
      <c r="O843">
        <v>1457244000</v>
      </c>
      <c r="P843" t="b">
        <v>0</v>
      </c>
      <c r="Q843" t="b">
        <v>0</v>
      </c>
      <c r="R843" t="s">
        <v>28</v>
      </c>
      <c r="S843" s="10" t="str">
        <f t="shared" si="134"/>
        <v>technology</v>
      </c>
      <c r="T843" t="str">
        <f t="shared" si="135"/>
        <v>web</v>
      </c>
      <c r="U843" t="str">
        <f t="shared" si="136"/>
        <v>Feb</v>
      </c>
      <c r="V843" t="str">
        <f t="shared" si="137"/>
        <v>2016</v>
      </c>
      <c r="W843" t="str">
        <f t="shared" si="138"/>
        <v>Mar</v>
      </c>
      <c r="X843" t="str">
        <f t="shared" si="139"/>
        <v>2016</v>
      </c>
    </row>
    <row r="844" spans="1:24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 s="7">
        <f t="shared" si="130"/>
        <v>563.13333333333333</v>
      </c>
      <c r="H844" s="7">
        <f t="shared" si="131"/>
        <v>63.992424242424242</v>
      </c>
      <c r="I844">
        <v>132</v>
      </c>
      <c r="J844" t="s">
        <v>107</v>
      </c>
      <c r="K844" t="s">
        <v>108</v>
      </c>
      <c r="L844" s="8">
        <f t="shared" si="132"/>
        <v>43266.208333333328</v>
      </c>
      <c r="M844">
        <v>1529038800</v>
      </c>
      <c r="N844" s="8">
        <f t="shared" si="13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s="10" t="str">
        <f t="shared" si="134"/>
        <v>technology</v>
      </c>
      <c r="T844" t="str">
        <f t="shared" si="135"/>
        <v>wearables</v>
      </c>
      <c r="U844" t="str">
        <f t="shared" si="136"/>
        <v>Jun</v>
      </c>
      <c r="V844" t="str">
        <f t="shared" si="137"/>
        <v>2018</v>
      </c>
      <c r="W844" t="str">
        <f t="shared" si="138"/>
        <v>Jun</v>
      </c>
      <c r="X844" t="str">
        <f t="shared" si="139"/>
        <v>2018</v>
      </c>
    </row>
    <row r="845" spans="1:24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 s="7">
        <f t="shared" si="130"/>
        <v>30.715909090909086</v>
      </c>
      <c r="H845" s="7">
        <f t="shared" si="131"/>
        <v>81.909090909090907</v>
      </c>
      <c r="I845">
        <v>33</v>
      </c>
      <c r="J845" t="s">
        <v>21</v>
      </c>
      <c r="K845" t="s">
        <v>22</v>
      </c>
      <c r="L845" s="8">
        <f t="shared" si="132"/>
        <v>43338.208333333328</v>
      </c>
      <c r="M845">
        <v>1535259600</v>
      </c>
      <c r="N845" s="8">
        <f t="shared" si="13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s="10" t="str">
        <f t="shared" si="134"/>
        <v>photography</v>
      </c>
      <c r="T845" t="str">
        <f t="shared" si="135"/>
        <v>photography books</v>
      </c>
      <c r="U845" t="str">
        <f t="shared" si="136"/>
        <v>Aug</v>
      </c>
      <c r="V845" t="str">
        <f t="shared" si="137"/>
        <v>2018</v>
      </c>
      <c r="W845" t="str">
        <f t="shared" si="138"/>
        <v>Sep</v>
      </c>
      <c r="X845" t="str">
        <f t="shared" si="139"/>
        <v>2018</v>
      </c>
    </row>
    <row r="846" spans="1:24" ht="18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 s="7">
        <f t="shared" si="130"/>
        <v>99.39772727272728</v>
      </c>
      <c r="H846" s="7">
        <f t="shared" si="131"/>
        <v>93.053191489361708</v>
      </c>
      <c r="I846">
        <v>94</v>
      </c>
      <c r="J846" t="s">
        <v>21</v>
      </c>
      <c r="K846" t="s">
        <v>22</v>
      </c>
      <c r="L846" s="8">
        <f t="shared" si="132"/>
        <v>40930.25</v>
      </c>
      <c r="M846">
        <v>1327212000</v>
      </c>
      <c r="N846" s="8">
        <f t="shared" si="133"/>
        <v>40933.25</v>
      </c>
      <c r="O846">
        <v>1327471200</v>
      </c>
      <c r="P846" t="b">
        <v>0</v>
      </c>
      <c r="Q846" t="b">
        <v>0</v>
      </c>
      <c r="R846" t="s">
        <v>42</v>
      </c>
      <c r="S846" s="10" t="str">
        <f t="shared" si="134"/>
        <v>film &amp; video</v>
      </c>
      <c r="T846" t="str">
        <f t="shared" si="135"/>
        <v>documentary</v>
      </c>
      <c r="U846" t="str">
        <f t="shared" si="136"/>
        <v>Jan</v>
      </c>
      <c r="V846" t="str">
        <f t="shared" si="137"/>
        <v>2012</v>
      </c>
      <c r="W846" t="str">
        <f t="shared" si="138"/>
        <v>Jan</v>
      </c>
      <c r="X846" t="str">
        <f t="shared" si="139"/>
        <v>2012</v>
      </c>
    </row>
    <row r="847" spans="1:24" ht="18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 s="7">
        <f t="shared" si="130"/>
        <v>197.54935622317598</v>
      </c>
      <c r="H847" s="7">
        <f t="shared" si="131"/>
        <v>101.98449039881831</v>
      </c>
      <c r="I847">
        <v>1354</v>
      </c>
      <c r="J847" t="s">
        <v>40</v>
      </c>
      <c r="K847" t="s">
        <v>41</v>
      </c>
      <c r="L847" s="8">
        <f t="shared" si="132"/>
        <v>43235.208333333328</v>
      </c>
      <c r="M847">
        <v>1526360400</v>
      </c>
      <c r="N847" s="8">
        <f t="shared" si="13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s="10" t="str">
        <f t="shared" si="134"/>
        <v>technology</v>
      </c>
      <c r="T847" t="str">
        <f t="shared" si="135"/>
        <v>web</v>
      </c>
      <c r="U847" t="str">
        <f t="shared" si="136"/>
        <v>May</v>
      </c>
      <c r="V847" t="str">
        <f t="shared" si="137"/>
        <v>2018</v>
      </c>
      <c r="W847" t="str">
        <f t="shared" si="138"/>
        <v>Jun</v>
      </c>
      <c r="X847" t="str">
        <f t="shared" si="139"/>
        <v>2018</v>
      </c>
    </row>
    <row r="848" spans="1:24" ht="18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 s="7">
        <f t="shared" si="130"/>
        <v>508.5</v>
      </c>
      <c r="H848" s="7">
        <f t="shared" si="131"/>
        <v>105.9375</v>
      </c>
      <c r="I848">
        <v>48</v>
      </c>
      <c r="J848" t="s">
        <v>21</v>
      </c>
      <c r="K848" t="s">
        <v>22</v>
      </c>
      <c r="L848" s="8">
        <f t="shared" si="132"/>
        <v>43302.208333333328</v>
      </c>
      <c r="M848">
        <v>1532149200</v>
      </c>
      <c r="N848" s="8">
        <f t="shared" si="13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s="10" t="str">
        <f t="shared" si="134"/>
        <v>technology</v>
      </c>
      <c r="T848" t="str">
        <f t="shared" si="135"/>
        <v>web</v>
      </c>
      <c r="U848" t="str">
        <f t="shared" si="136"/>
        <v>Jul</v>
      </c>
      <c r="V848" t="str">
        <f t="shared" si="137"/>
        <v>2018</v>
      </c>
      <c r="W848" t="str">
        <f t="shared" si="138"/>
        <v>Aug</v>
      </c>
      <c r="X848" t="str">
        <f t="shared" si="139"/>
        <v>2018</v>
      </c>
    </row>
    <row r="849" spans="1:24" ht="18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 s="7">
        <f t="shared" si="130"/>
        <v>237.74468085106383</v>
      </c>
      <c r="H849" s="7">
        <f t="shared" si="131"/>
        <v>101.58181818181818</v>
      </c>
      <c r="I849">
        <v>110</v>
      </c>
      <c r="J849" t="s">
        <v>21</v>
      </c>
      <c r="K849" t="s">
        <v>22</v>
      </c>
      <c r="L849" s="8">
        <f t="shared" si="132"/>
        <v>43107.25</v>
      </c>
      <c r="M849">
        <v>1515304800</v>
      </c>
      <c r="N849" s="8">
        <f t="shared" si="133"/>
        <v>43110.25</v>
      </c>
      <c r="O849">
        <v>1515564000</v>
      </c>
      <c r="P849" t="b">
        <v>0</v>
      </c>
      <c r="Q849" t="b">
        <v>0</v>
      </c>
      <c r="R849" t="s">
        <v>17</v>
      </c>
      <c r="S849" s="10" t="str">
        <f t="shared" si="134"/>
        <v>food</v>
      </c>
      <c r="T849" t="str">
        <f t="shared" si="135"/>
        <v>food trucks</v>
      </c>
      <c r="U849" t="str">
        <f t="shared" si="136"/>
        <v>Jan</v>
      </c>
      <c r="V849" t="str">
        <f t="shared" si="137"/>
        <v>2018</v>
      </c>
      <c r="W849" t="str">
        <f t="shared" si="138"/>
        <v>Jan</v>
      </c>
      <c r="X849" t="str">
        <f t="shared" si="139"/>
        <v>2018</v>
      </c>
    </row>
    <row r="850" spans="1:24" ht="18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 s="7">
        <f t="shared" si="130"/>
        <v>338.46875</v>
      </c>
      <c r="H850" s="7">
        <f t="shared" si="131"/>
        <v>62.970930232558139</v>
      </c>
      <c r="I850">
        <v>172</v>
      </c>
      <c r="J850" t="s">
        <v>21</v>
      </c>
      <c r="K850" t="s">
        <v>22</v>
      </c>
      <c r="L850" s="8">
        <f t="shared" si="132"/>
        <v>40341.208333333336</v>
      </c>
      <c r="M850">
        <v>1276318800</v>
      </c>
      <c r="N850" s="8">
        <f t="shared" si="13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s="10" t="str">
        <f t="shared" si="134"/>
        <v>film &amp; video</v>
      </c>
      <c r="T850" t="str">
        <f t="shared" si="135"/>
        <v>drama</v>
      </c>
      <c r="U850" t="str">
        <f t="shared" si="136"/>
        <v>Jun</v>
      </c>
      <c r="V850" t="str">
        <f t="shared" si="137"/>
        <v>2010</v>
      </c>
      <c r="W850" t="str">
        <f t="shared" si="138"/>
        <v>Jun</v>
      </c>
      <c r="X850" t="str">
        <f t="shared" si="139"/>
        <v>2010</v>
      </c>
    </row>
    <row r="851" spans="1:24" ht="18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 s="7">
        <f t="shared" si="130"/>
        <v>133.08955223880596</v>
      </c>
      <c r="H851" s="7">
        <f t="shared" si="131"/>
        <v>29.045602605863191</v>
      </c>
      <c r="I851">
        <v>307</v>
      </c>
      <c r="J851" t="s">
        <v>21</v>
      </c>
      <c r="K851" t="s">
        <v>22</v>
      </c>
      <c r="L851" s="8">
        <f t="shared" si="132"/>
        <v>40948.25</v>
      </c>
      <c r="M851">
        <v>1328767200</v>
      </c>
      <c r="N851" s="8">
        <f t="shared" si="133"/>
        <v>40951.25</v>
      </c>
      <c r="O851">
        <v>1329026400</v>
      </c>
      <c r="P851" t="b">
        <v>0</v>
      </c>
      <c r="Q851" t="b">
        <v>1</v>
      </c>
      <c r="R851" t="s">
        <v>60</v>
      </c>
      <c r="S851" s="10" t="str">
        <f t="shared" si="134"/>
        <v>music</v>
      </c>
      <c r="T851" t="str">
        <f t="shared" si="135"/>
        <v>indie rock</v>
      </c>
      <c r="U851" t="str">
        <f t="shared" si="136"/>
        <v>Feb</v>
      </c>
      <c r="V851" t="str">
        <f t="shared" si="137"/>
        <v>2012</v>
      </c>
      <c r="W851" t="str">
        <f t="shared" si="138"/>
        <v>Feb</v>
      </c>
      <c r="X851" t="str">
        <f t="shared" si="139"/>
        <v>2012</v>
      </c>
    </row>
    <row r="852" spans="1:24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 s="7">
        <f t="shared" si="130"/>
        <v>1</v>
      </c>
      <c r="H852" s="7">
        <f t="shared" si="131"/>
        <v>1</v>
      </c>
      <c r="I852">
        <v>1</v>
      </c>
      <c r="J852" t="s">
        <v>21</v>
      </c>
      <c r="K852" t="s">
        <v>22</v>
      </c>
      <c r="L852" s="8">
        <f t="shared" si="132"/>
        <v>40866.25</v>
      </c>
      <c r="M852">
        <v>1321682400</v>
      </c>
      <c r="N852" s="8">
        <f t="shared" si="133"/>
        <v>40881.25</v>
      </c>
      <c r="O852">
        <v>1322978400</v>
      </c>
      <c r="P852" t="b">
        <v>1</v>
      </c>
      <c r="Q852" t="b">
        <v>0</v>
      </c>
      <c r="R852" t="s">
        <v>23</v>
      </c>
      <c r="S852" s="10" t="str">
        <f t="shared" si="134"/>
        <v>music</v>
      </c>
      <c r="T852" t="str">
        <f t="shared" si="135"/>
        <v>rock</v>
      </c>
      <c r="U852" t="str">
        <f t="shared" si="136"/>
        <v>Nov</v>
      </c>
      <c r="V852" t="str">
        <f t="shared" si="137"/>
        <v>2011</v>
      </c>
      <c r="W852" t="str">
        <f t="shared" si="138"/>
        <v>Dec</v>
      </c>
      <c r="X852" t="str">
        <f t="shared" si="139"/>
        <v>2011</v>
      </c>
    </row>
    <row r="853" spans="1:24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 s="7">
        <f t="shared" si="130"/>
        <v>207.79999999999998</v>
      </c>
      <c r="H853" s="7">
        <f t="shared" si="131"/>
        <v>77.924999999999997</v>
      </c>
      <c r="I853">
        <v>160</v>
      </c>
      <c r="J853" t="s">
        <v>21</v>
      </c>
      <c r="K853" t="s">
        <v>22</v>
      </c>
      <c r="L853" s="8">
        <f t="shared" si="132"/>
        <v>41031.208333333336</v>
      </c>
      <c r="M853">
        <v>1335934800</v>
      </c>
      <c r="N853" s="8">
        <f t="shared" si="13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s="10" t="str">
        <f t="shared" si="134"/>
        <v>music</v>
      </c>
      <c r="T853" t="str">
        <f t="shared" si="135"/>
        <v>electric music</v>
      </c>
      <c r="U853" t="str">
        <f t="shared" si="136"/>
        <v>May</v>
      </c>
      <c r="V853" t="str">
        <f t="shared" si="137"/>
        <v>2012</v>
      </c>
      <c r="W853" t="str">
        <f t="shared" si="138"/>
        <v>Jun</v>
      </c>
      <c r="X853" t="str">
        <f t="shared" si="139"/>
        <v>2012</v>
      </c>
    </row>
    <row r="854" spans="1:24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 s="7">
        <f t="shared" si="130"/>
        <v>51.122448979591837</v>
      </c>
      <c r="H854" s="7">
        <f t="shared" si="131"/>
        <v>80.806451612903231</v>
      </c>
      <c r="I854">
        <v>31</v>
      </c>
      <c r="J854" t="s">
        <v>21</v>
      </c>
      <c r="K854" t="s">
        <v>22</v>
      </c>
      <c r="L854" s="8">
        <f t="shared" si="132"/>
        <v>40740.208333333336</v>
      </c>
      <c r="M854">
        <v>1310792400</v>
      </c>
      <c r="N854" s="8">
        <f t="shared" si="13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s="10" t="str">
        <f t="shared" si="134"/>
        <v>games</v>
      </c>
      <c r="T854" t="str">
        <f t="shared" si="135"/>
        <v>video games</v>
      </c>
      <c r="U854" t="str">
        <f t="shared" si="136"/>
        <v>Jul</v>
      </c>
      <c r="V854" t="str">
        <f t="shared" si="137"/>
        <v>2011</v>
      </c>
      <c r="W854" t="str">
        <f t="shared" si="138"/>
        <v>Jul</v>
      </c>
      <c r="X854" t="str">
        <f t="shared" si="139"/>
        <v>2011</v>
      </c>
    </row>
    <row r="855" spans="1:24" ht="18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 s="7">
        <f t="shared" si="130"/>
        <v>652.05847953216369</v>
      </c>
      <c r="H855" s="7">
        <f t="shared" si="131"/>
        <v>76.006816632583508</v>
      </c>
      <c r="I855">
        <v>1467</v>
      </c>
      <c r="J855" t="s">
        <v>15</v>
      </c>
      <c r="K855" t="s">
        <v>16</v>
      </c>
      <c r="L855" s="8">
        <f t="shared" si="132"/>
        <v>40714.208333333336</v>
      </c>
      <c r="M855">
        <v>1308546000</v>
      </c>
      <c r="N855" s="8">
        <f t="shared" si="13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s="10" t="str">
        <f t="shared" si="134"/>
        <v>music</v>
      </c>
      <c r="T855" t="str">
        <f t="shared" si="135"/>
        <v>indie rock</v>
      </c>
      <c r="U855" t="str">
        <f t="shared" si="136"/>
        <v>Jun</v>
      </c>
      <c r="V855" t="str">
        <f t="shared" si="137"/>
        <v>2011</v>
      </c>
      <c r="W855" t="str">
        <f t="shared" si="138"/>
        <v>Jun</v>
      </c>
      <c r="X855" t="str">
        <f t="shared" si="139"/>
        <v>2011</v>
      </c>
    </row>
    <row r="856" spans="1:24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 s="7">
        <f t="shared" si="130"/>
        <v>113.63099415204678</v>
      </c>
      <c r="H856" s="7">
        <f t="shared" si="131"/>
        <v>72.993613824192337</v>
      </c>
      <c r="I856">
        <v>2662</v>
      </c>
      <c r="J856" t="s">
        <v>15</v>
      </c>
      <c r="K856" t="s">
        <v>16</v>
      </c>
      <c r="L856" s="8">
        <f t="shared" si="132"/>
        <v>43787.25</v>
      </c>
      <c r="M856">
        <v>1574056800</v>
      </c>
      <c r="N856" s="8">
        <f t="shared" si="133"/>
        <v>43814.25</v>
      </c>
      <c r="O856">
        <v>1576389600</v>
      </c>
      <c r="P856" t="b">
        <v>0</v>
      </c>
      <c r="Q856" t="b">
        <v>0</v>
      </c>
      <c r="R856" t="s">
        <v>119</v>
      </c>
      <c r="S856" s="10" t="str">
        <f t="shared" si="134"/>
        <v>publishing</v>
      </c>
      <c r="T856" t="str">
        <f t="shared" si="135"/>
        <v>fiction</v>
      </c>
      <c r="U856" t="str">
        <f t="shared" si="136"/>
        <v>Nov</v>
      </c>
      <c r="V856" t="str">
        <f t="shared" si="137"/>
        <v>2019</v>
      </c>
      <c r="W856" t="str">
        <f t="shared" si="138"/>
        <v>Dec</v>
      </c>
      <c r="X856" t="str">
        <f t="shared" si="139"/>
        <v>2019</v>
      </c>
    </row>
    <row r="857" spans="1:24" ht="18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 s="7">
        <f t="shared" si="130"/>
        <v>102.37606837606839</v>
      </c>
      <c r="H857" s="7">
        <f t="shared" si="131"/>
        <v>53</v>
      </c>
      <c r="I857">
        <v>452</v>
      </c>
      <c r="J857" t="s">
        <v>26</v>
      </c>
      <c r="K857" t="s">
        <v>27</v>
      </c>
      <c r="L857" s="8">
        <f t="shared" si="132"/>
        <v>40712.208333333336</v>
      </c>
      <c r="M857">
        <v>1308373200</v>
      </c>
      <c r="N857" s="8">
        <f t="shared" si="13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s="10" t="str">
        <f t="shared" si="134"/>
        <v>theater</v>
      </c>
      <c r="T857" t="str">
        <f t="shared" si="135"/>
        <v>plays</v>
      </c>
      <c r="U857" t="str">
        <f t="shared" si="136"/>
        <v>Jun</v>
      </c>
      <c r="V857" t="str">
        <f t="shared" si="137"/>
        <v>2011</v>
      </c>
      <c r="W857" t="str">
        <f t="shared" si="138"/>
        <v>Jul</v>
      </c>
      <c r="X857" t="str">
        <f t="shared" si="139"/>
        <v>2011</v>
      </c>
    </row>
    <row r="858" spans="1:24" ht="18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 s="7">
        <f t="shared" si="130"/>
        <v>356.58333333333331</v>
      </c>
      <c r="H858" s="7">
        <f t="shared" si="131"/>
        <v>54.164556962025316</v>
      </c>
      <c r="I858">
        <v>158</v>
      </c>
      <c r="J858" t="s">
        <v>21</v>
      </c>
      <c r="K858" t="s">
        <v>22</v>
      </c>
      <c r="L858" s="8">
        <f t="shared" si="132"/>
        <v>41023.208333333336</v>
      </c>
      <c r="M858">
        <v>1335243600</v>
      </c>
      <c r="N858" s="8">
        <f t="shared" si="13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s="10" t="str">
        <f t="shared" si="134"/>
        <v>food</v>
      </c>
      <c r="T858" t="str">
        <f t="shared" si="135"/>
        <v>food trucks</v>
      </c>
      <c r="U858" t="str">
        <f t="shared" si="136"/>
        <v>Apr</v>
      </c>
      <c r="V858" t="str">
        <f t="shared" si="137"/>
        <v>2012</v>
      </c>
      <c r="W858" t="str">
        <f t="shared" si="138"/>
        <v>May</v>
      </c>
      <c r="X858" t="str">
        <f t="shared" si="139"/>
        <v>2012</v>
      </c>
    </row>
    <row r="859" spans="1:24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 s="7">
        <f t="shared" si="130"/>
        <v>139.86792452830187</v>
      </c>
      <c r="H859" s="7">
        <f t="shared" si="131"/>
        <v>32.946666666666665</v>
      </c>
      <c r="I859">
        <v>225</v>
      </c>
      <c r="J859" t="s">
        <v>98</v>
      </c>
      <c r="K859" t="s">
        <v>99</v>
      </c>
      <c r="L859" s="8">
        <f t="shared" si="132"/>
        <v>40944.25</v>
      </c>
      <c r="M859">
        <v>1328421600</v>
      </c>
      <c r="N859" s="8">
        <f t="shared" si="133"/>
        <v>40967.25</v>
      </c>
      <c r="O859">
        <v>1330408800</v>
      </c>
      <c r="P859" t="b">
        <v>1</v>
      </c>
      <c r="Q859" t="b">
        <v>0</v>
      </c>
      <c r="R859" t="s">
        <v>100</v>
      </c>
      <c r="S859" s="10" t="str">
        <f t="shared" si="134"/>
        <v>film &amp; video</v>
      </c>
      <c r="T859" t="str">
        <f t="shared" si="135"/>
        <v>shorts</v>
      </c>
      <c r="U859" t="str">
        <f t="shared" si="136"/>
        <v>Feb</v>
      </c>
      <c r="V859" t="str">
        <f t="shared" si="137"/>
        <v>2012</v>
      </c>
      <c r="W859" t="str">
        <f t="shared" si="138"/>
        <v>Feb</v>
      </c>
      <c r="X859" t="str">
        <f t="shared" si="139"/>
        <v>2012</v>
      </c>
    </row>
    <row r="860" spans="1:24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 s="7">
        <f t="shared" si="130"/>
        <v>69.45</v>
      </c>
      <c r="H860" s="7">
        <f t="shared" si="131"/>
        <v>79.371428571428567</v>
      </c>
      <c r="I860">
        <v>35</v>
      </c>
      <c r="J860" t="s">
        <v>21</v>
      </c>
      <c r="K860" t="s">
        <v>22</v>
      </c>
      <c r="L860" s="8">
        <f t="shared" si="132"/>
        <v>43211.208333333328</v>
      </c>
      <c r="M860">
        <v>1524286800</v>
      </c>
      <c r="N860" s="8">
        <f t="shared" si="13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s="10" t="str">
        <f t="shared" si="134"/>
        <v>food</v>
      </c>
      <c r="T860" t="str">
        <f t="shared" si="135"/>
        <v>food trucks</v>
      </c>
      <c r="U860" t="str">
        <f t="shared" si="136"/>
        <v>Apr</v>
      </c>
      <c r="V860" t="str">
        <f t="shared" si="137"/>
        <v>2018</v>
      </c>
      <c r="W860" t="str">
        <f t="shared" si="138"/>
        <v>Apr</v>
      </c>
      <c r="X860" t="str">
        <f t="shared" si="139"/>
        <v>2018</v>
      </c>
    </row>
    <row r="861" spans="1:24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 s="7">
        <f t="shared" si="130"/>
        <v>35.534246575342465</v>
      </c>
      <c r="H861" s="7">
        <f t="shared" si="131"/>
        <v>41.174603174603178</v>
      </c>
      <c r="I861">
        <v>63</v>
      </c>
      <c r="J861" t="s">
        <v>21</v>
      </c>
      <c r="K861" t="s">
        <v>22</v>
      </c>
      <c r="L861" s="8">
        <f t="shared" si="132"/>
        <v>41334.25</v>
      </c>
      <c r="M861">
        <v>1362117600</v>
      </c>
      <c r="N861" s="8">
        <f t="shared" si="13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s="10" t="str">
        <f t="shared" si="134"/>
        <v>theater</v>
      </c>
      <c r="T861" t="str">
        <f t="shared" si="135"/>
        <v>plays</v>
      </c>
      <c r="U861" t="str">
        <f t="shared" si="136"/>
        <v>Mar</v>
      </c>
      <c r="V861" t="str">
        <f t="shared" si="137"/>
        <v>2013</v>
      </c>
      <c r="W861" t="str">
        <f t="shared" si="138"/>
        <v>Mar</v>
      </c>
      <c r="X861" t="str">
        <f t="shared" si="139"/>
        <v>2013</v>
      </c>
    </row>
    <row r="862" spans="1:24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 s="7">
        <f t="shared" si="130"/>
        <v>251.65</v>
      </c>
      <c r="H862" s="7">
        <f t="shared" si="131"/>
        <v>77.430769230769229</v>
      </c>
      <c r="I862">
        <v>65</v>
      </c>
      <c r="J862" t="s">
        <v>21</v>
      </c>
      <c r="K862" t="s">
        <v>22</v>
      </c>
      <c r="L862" s="8">
        <f t="shared" si="132"/>
        <v>43515.25</v>
      </c>
      <c r="M862">
        <v>1550556000</v>
      </c>
      <c r="N862" s="8">
        <f t="shared" si="133"/>
        <v>43525.25</v>
      </c>
      <c r="O862">
        <v>1551420000</v>
      </c>
      <c r="P862" t="b">
        <v>0</v>
      </c>
      <c r="Q862" t="b">
        <v>1</v>
      </c>
      <c r="R862" t="s">
        <v>65</v>
      </c>
      <c r="S862" s="10" t="str">
        <f t="shared" si="134"/>
        <v>technology</v>
      </c>
      <c r="T862" t="str">
        <f t="shared" si="135"/>
        <v>wearables</v>
      </c>
      <c r="U862" t="str">
        <f t="shared" si="136"/>
        <v>Feb</v>
      </c>
      <c r="V862" t="str">
        <f t="shared" si="137"/>
        <v>2019</v>
      </c>
      <c r="W862" t="str">
        <f t="shared" si="138"/>
        <v>Mar</v>
      </c>
      <c r="X862" t="str">
        <f t="shared" si="139"/>
        <v>2019</v>
      </c>
    </row>
    <row r="863" spans="1:24" ht="18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 s="7">
        <f t="shared" si="130"/>
        <v>105.87500000000001</v>
      </c>
      <c r="H863" s="7">
        <f t="shared" si="131"/>
        <v>57.159509202453989</v>
      </c>
      <c r="I863">
        <v>163</v>
      </c>
      <c r="J863" t="s">
        <v>21</v>
      </c>
      <c r="K863" t="s">
        <v>22</v>
      </c>
      <c r="L863" s="8">
        <f t="shared" si="132"/>
        <v>40258.208333333336</v>
      </c>
      <c r="M863">
        <v>1269147600</v>
      </c>
      <c r="N863" s="8">
        <f t="shared" si="13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s="10" t="str">
        <f t="shared" si="134"/>
        <v>theater</v>
      </c>
      <c r="T863" t="str">
        <f t="shared" si="135"/>
        <v>plays</v>
      </c>
      <c r="U863" t="str">
        <f t="shared" si="136"/>
        <v>Mar</v>
      </c>
      <c r="V863" t="str">
        <f t="shared" si="137"/>
        <v>2010</v>
      </c>
      <c r="W863" t="str">
        <f t="shared" si="138"/>
        <v>Mar</v>
      </c>
      <c r="X863" t="str">
        <f t="shared" si="139"/>
        <v>2010</v>
      </c>
    </row>
    <row r="864" spans="1:24" ht="18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 s="7">
        <f t="shared" si="130"/>
        <v>187.42857142857144</v>
      </c>
      <c r="H864" s="7">
        <f t="shared" si="131"/>
        <v>77.17647058823529</v>
      </c>
      <c r="I864">
        <v>85</v>
      </c>
      <c r="J864" t="s">
        <v>21</v>
      </c>
      <c r="K864" t="s">
        <v>22</v>
      </c>
      <c r="L864" s="8">
        <f t="shared" si="132"/>
        <v>40756.208333333336</v>
      </c>
      <c r="M864">
        <v>1312174800</v>
      </c>
      <c r="N864" s="8">
        <f t="shared" si="13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s="10" t="str">
        <f t="shared" si="134"/>
        <v>theater</v>
      </c>
      <c r="T864" t="str">
        <f t="shared" si="135"/>
        <v>plays</v>
      </c>
      <c r="U864" t="str">
        <f t="shared" si="136"/>
        <v>Aug</v>
      </c>
      <c r="V864" t="str">
        <f t="shared" si="137"/>
        <v>2011</v>
      </c>
      <c r="W864" t="str">
        <f t="shared" si="138"/>
        <v>Aug</v>
      </c>
      <c r="X864" t="str">
        <f t="shared" si="139"/>
        <v>2011</v>
      </c>
    </row>
    <row r="865" spans="1:24" ht="18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 s="7">
        <f t="shared" si="130"/>
        <v>386.78571428571428</v>
      </c>
      <c r="H865" s="7">
        <f t="shared" si="131"/>
        <v>24.953917050691246</v>
      </c>
      <c r="I865">
        <v>217</v>
      </c>
      <c r="J865" t="s">
        <v>21</v>
      </c>
      <c r="K865" t="s">
        <v>22</v>
      </c>
      <c r="L865" s="8">
        <f t="shared" si="132"/>
        <v>42172.208333333328</v>
      </c>
      <c r="M865">
        <v>1434517200</v>
      </c>
      <c r="N865" s="8">
        <f t="shared" si="13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s="10" t="str">
        <f t="shared" si="134"/>
        <v>film &amp; video</v>
      </c>
      <c r="T865" t="str">
        <f t="shared" si="135"/>
        <v>television</v>
      </c>
      <c r="U865" t="str">
        <f t="shared" si="136"/>
        <v>Jun</v>
      </c>
      <c r="V865" t="str">
        <f t="shared" si="137"/>
        <v>2015</v>
      </c>
      <c r="W865" t="str">
        <f t="shared" si="138"/>
        <v>Jul</v>
      </c>
      <c r="X865" t="str">
        <f t="shared" si="139"/>
        <v>2015</v>
      </c>
    </row>
    <row r="866" spans="1:24" ht="18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 s="7">
        <f t="shared" si="130"/>
        <v>347.07142857142856</v>
      </c>
      <c r="H866" s="7">
        <f t="shared" si="131"/>
        <v>97.18</v>
      </c>
      <c r="I866">
        <v>150</v>
      </c>
      <c r="J866" t="s">
        <v>21</v>
      </c>
      <c r="K866" t="s">
        <v>22</v>
      </c>
      <c r="L866" s="8">
        <f t="shared" si="132"/>
        <v>42601.208333333328</v>
      </c>
      <c r="M866">
        <v>1471582800</v>
      </c>
      <c r="N866" s="8">
        <f t="shared" si="13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s="10" t="str">
        <f t="shared" si="134"/>
        <v>film &amp; video</v>
      </c>
      <c r="T866" t="str">
        <f t="shared" si="135"/>
        <v>shorts</v>
      </c>
      <c r="U866" t="str">
        <f t="shared" si="136"/>
        <v>Aug</v>
      </c>
      <c r="V866" t="str">
        <f t="shared" si="137"/>
        <v>2016</v>
      </c>
      <c r="W866" t="str">
        <f t="shared" si="138"/>
        <v>Aug</v>
      </c>
      <c r="X866" t="str">
        <f t="shared" si="139"/>
        <v>2016</v>
      </c>
    </row>
    <row r="867" spans="1:24" ht="18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 s="7">
        <f t="shared" si="130"/>
        <v>185.82098765432099</v>
      </c>
      <c r="H867" s="7">
        <f t="shared" si="131"/>
        <v>46.000916870415651</v>
      </c>
      <c r="I867">
        <v>3272</v>
      </c>
      <c r="J867" t="s">
        <v>21</v>
      </c>
      <c r="K867" t="s">
        <v>22</v>
      </c>
      <c r="L867" s="8">
        <f t="shared" si="132"/>
        <v>41897.208333333336</v>
      </c>
      <c r="M867">
        <v>1410757200</v>
      </c>
      <c r="N867" s="8">
        <f t="shared" si="13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s="10" t="str">
        <f t="shared" si="134"/>
        <v>theater</v>
      </c>
      <c r="T867" t="str">
        <f t="shared" si="135"/>
        <v>plays</v>
      </c>
      <c r="U867" t="str">
        <f t="shared" si="136"/>
        <v>Sep</v>
      </c>
      <c r="V867" t="str">
        <f t="shared" si="137"/>
        <v>2014</v>
      </c>
      <c r="W867" t="str">
        <f t="shared" si="138"/>
        <v>Sep</v>
      </c>
      <c r="X867" t="str">
        <f t="shared" si="139"/>
        <v>2014</v>
      </c>
    </row>
    <row r="868" spans="1:24" ht="18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 s="7">
        <f t="shared" si="130"/>
        <v>43.241247264770237</v>
      </c>
      <c r="H868" s="7">
        <f t="shared" si="131"/>
        <v>88.023385300668153</v>
      </c>
      <c r="I868">
        <v>898</v>
      </c>
      <c r="J868" t="s">
        <v>21</v>
      </c>
      <c r="K868" t="s">
        <v>22</v>
      </c>
      <c r="L868" s="8">
        <f t="shared" si="132"/>
        <v>40671.208333333336</v>
      </c>
      <c r="M868">
        <v>1304830800</v>
      </c>
      <c r="N868" s="8">
        <f t="shared" si="13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s="10" t="str">
        <f t="shared" si="134"/>
        <v>photography</v>
      </c>
      <c r="T868" t="str">
        <f t="shared" si="135"/>
        <v>photography books</v>
      </c>
      <c r="U868" t="str">
        <f t="shared" si="136"/>
        <v>May</v>
      </c>
      <c r="V868" t="str">
        <f t="shared" si="137"/>
        <v>2011</v>
      </c>
      <c r="W868" t="str">
        <f t="shared" si="138"/>
        <v>May</v>
      </c>
      <c r="X868" t="str">
        <f t="shared" si="139"/>
        <v>2011</v>
      </c>
    </row>
    <row r="869" spans="1:24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 s="7">
        <f t="shared" si="130"/>
        <v>162.4375</v>
      </c>
      <c r="H869" s="7">
        <f t="shared" si="131"/>
        <v>25.99</v>
      </c>
      <c r="I869">
        <v>300</v>
      </c>
      <c r="J869" t="s">
        <v>21</v>
      </c>
      <c r="K869" t="s">
        <v>22</v>
      </c>
      <c r="L869" s="8">
        <f t="shared" si="132"/>
        <v>43382.208333333328</v>
      </c>
      <c r="M869">
        <v>1539061200</v>
      </c>
      <c r="N869" s="8">
        <f t="shared" si="13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s="10" t="str">
        <f t="shared" si="134"/>
        <v>food</v>
      </c>
      <c r="T869" t="str">
        <f t="shared" si="135"/>
        <v>food trucks</v>
      </c>
      <c r="U869" t="str">
        <f t="shared" si="136"/>
        <v>Oct</v>
      </c>
      <c r="V869" t="str">
        <f t="shared" si="137"/>
        <v>2018</v>
      </c>
      <c r="W869" t="str">
        <f t="shared" si="138"/>
        <v>Oct</v>
      </c>
      <c r="X869" t="str">
        <f t="shared" si="139"/>
        <v>2018</v>
      </c>
    </row>
    <row r="870" spans="1:24" ht="18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 s="7">
        <f t="shared" si="130"/>
        <v>184.84285714285716</v>
      </c>
      <c r="H870" s="7">
        <f t="shared" si="131"/>
        <v>102.69047619047619</v>
      </c>
      <c r="I870">
        <v>126</v>
      </c>
      <c r="J870" t="s">
        <v>21</v>
      </c>
      <c r="K870" t="s">
        <v>22</v>
      </c>
      <c r="L870" s="8">
        <f t="shared" si="132"/>
        <v>41559.208333333336</v>
      </c>
      <c r="M870">
        <v>1381554000</v>
      </c>
      <c r="N870" s="8">
        <f t="shared" si="13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s="10" t="str">
        <f t="shared" si="134"/>
        <v>theater</v>
      </c>
      <c r="T870" t="str">
        <f t="shared" si="135"/>
        <v>plays</v>
      </c>
      <c r="U870" t="str">
        <f t="shared" si="136"/>
        <v>Oct</v>
      </c>
      <c r="V870" t="str">
        <f t="shared" si="137"/>
        <v>2013</v>
      </c>
      <c r="W870" t="str">
        <f t="shared" si="138"/>
        <v>Oct</v>
      </c>
      <c r="X870" t="str">
        <f t="shared" si="139"/>
        <v>2013</v>
      </c>
    </row>
    <row r="871" spans="1:24" ht="18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 s="7">
        <f t="shared" si="130"/>
        <v>23.703520691785052</v>
      </c>
      <c r="H871" s="7">
        <f t="shared" si="131"/>
        <v>72.958174904942965</v>
      </c>
      <c r="I871">
        <v>526</v>
      </c>
      <c r="J871" t="s">
        <v>21</v>
      </c>
      <c r="K871" t="s">
        <v>22</v>
      </c>
      <c r="L871" s="8">
        <f t="shared" si="132"/>
        <v>40350.208333333336</v>
      </c>
      <c r="M871">
        <v>1277096400</v>
      </c>
      <c r="N871" s="8">
        <f t="shared" si="13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s="10" t="str">
        <f t="shared" si="134"/>
        <v>film &amp; video</v>
      </c>
      <c r="T871" t="str">
        <f t="shared" si="135"/>
        <v>drama</v>
      </c>
      <c r="U871" t="str">
        <f t="shared" si="136"/>
        <v>Jun</v>
      </c>
      <c r="V871" t="str">
        <f t="shared" si="137"/>
        <v>2010</v>
      </c>
      <c r="W871" t="str">
        <f t="shared" si="138"/>
        <v>Jul</v>
      </c>
      <c r="X871" t="str">
        <f t="shared" si="139"/>
        <v>2010</v>
      </c>
    </row>
    <row r="872" spans="1:24" ht="18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 s="7">
        <f t="shared" si="130"/>
        <v>89.870129870129873</v>
      </c>
      <c r="H872" s="7">
        <f t="shared" si="131"/>
        <v>57.190082644628099</v>
      </c>
      <c r="I872">
        <v>121</v>
      </c>
      <c r="J872" t="s">
        <v>21</v>
      </c>
      <c r="K872" t="s">
        <v>22</v>
      </c>
      <c r="L872" s="8">
        <f t="shared" si="132"/>
        <v>42240.208333333328</v>
      </c>
      <c r="M872">
        <v>1440392400</v>
      </c>
      <c r="N872" s="8">
        <f t="shared" si="13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s="10" t="str">
        <f t="shared" si="134"/>
        <v>theater</v>
      </c>
      <c r="T872" t="str">
        <f t="shared" si="135"/>
        <v>plays</v>
      </c>
      <c r="U872" t="str">
        <f t="shared" si="136"/>
        <v>Aug</v>
      </c>
      <c r="V872" t="str">
        <f t="shared" si="137"/>
        <v>2015</v>
      </c>
      <c r="W872" t="str">
        <f t="shared" si="138"/>
        <v>Sep</v>
      </c>
      <c r="X872" t="str">
        <f t="shared" si="139"/>
        <v>2015</v>
      </c>
    </row>
    <row r="873" spans="1:24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 s="7">
        <f t="shared" si="130"/>
        <v>272.6041958041958</v>
      </c>
      <c r="H873" s="7">
        <f t="shared" si="131"/>
        <v>84.013793103448279</v>
      </c>
      <c r="I873">
        <v>2320</v>
      </c>
      <c r="J873" t="s">
        <v>21</v>
      </c>
      <c r="K873" t="s">
        <v>22</v>
      </c>
      <c r="L873" s="8">
        <f t="shared" si="132"/>
        <v>43040.208333333328</v>
      </c>
      <c r="M873">
        <v>1509512400</v>
      </c>
      <c r="N873" s="8">
        <f t="shared" si="133"/>
        <v>43058.25</v>
      </c>
      <c r="O873">
        <v>1511071200</v>
      </c>
      <c r="P873" t="b">
        <v>0</v>
      </c>
      <c r="Q873" t="b">
        <v>1</v>
      </c>
      <c r="R873" t="s">
        <v>33</v>
      </c>
      <c r="S873" s="10" t="str">
        <f t="shared" si="134"/>
        <v>theater</v>
      </c>
      <c r="T873" t="str">
        <f t="shared" si="135"/>
        <v>plays</v>
      </c>
      <c r="U873" t="str">
        <f t="shared" si="136"/>
        <v>Nov</v>
      </c>
      <c r="V873" t="str">
        <f t="shared" si="137"/>
        <v>2017</v>
      </c>
      <c r="W873" t="str">
        <f t="shared" si="138"/>
        <v>Nov</v>
      </c>
      <c r="X873" t="str">
        <f t="shared" si="139"/>
        <v>2017</v>
      </c>
    </row>
    <row r="874" spans="1:24" ht="18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 s="7">
        <f t="shared" si="130"/>
        <v>170.04255319148936</v>
      </c>
      <c r="H874" s="7">
        <f t="shared" si="131"/>
        <v>98.666666666666671</v>
      </c>
      <c r="I874">
        <v>81</v>
      </c>
      <c r="J874" t="s">
        <v>26</v>
      </c>
      <c r="K874" t="s">
        <v>27</v>
      </c>
      <c r="L874" s="8">
        <f t="shared" si="132"/>
        <v>43346.208333333328</v>
      </c>
      <c r="M874">
        <v>1535950800</v>
      </c>
      <c r="N874" s="8">
        <f t="shared" si="13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s="10" t="str">
        <f t="shared" si="134"/>
        <v>film &amp; video</v>
      </c>
      <c r="T874" t="str">
        <f t="shared" si="135"/>
        <v>science fiction</v>
      </c>
      <c r="U874" t="str">
        <f t="shared" si="136"/>
        <v>Sep</v>
      </c>
      <c r="V874" t="str">
        <f t="shared" si="137"/>
        <v>2018</v>
      </c>
      <c r="W874" t="str">
        <f t="shared" si="138"/>
        <v>Sep</v>
      </c>
      <c r="X874" t="str">
        <f t="shared" si="139"/>
        <v>2018</v>
      </c>
    </row>
    <row r="875" spans="1:24" ht="18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 s="7">
        <f t="shared" si="130"/>
        <v>188.28503562945369</v>
      </c>
      <c r="H875" s="7">
        <f t="shared" si="131"/>
        <v>42.007419183889773</v>
      </c>
      <c r="I875">
        <v>1887</v>
      </c>
      <c r="J875" t="s">
        <v>21</v>
      </c>
      <c r="K875" t="s">
        <v>22</v>
      </c>
      <c r="L875" s="8">
        <f t="shared" si="132"/>
        <v>41647.25</v>
      </c>
      <c r="M875">
        <v>1389160800</v>
      </c>
      <c r="N875" s="8">
        <f t="shared" si="133"/>
        <v>41652.25</v>
      </c>
      <c r="O875">
        <v>1389592800</v>
      </c>
      <c r="P875" t="b">
        <v>0</v>
      </c>
      <c r="Q875" t="b">
        <v>0</v>
      </c>
      <c r="R875" t="s">
        <v>122</v>
      </c>
      <c r="S875" s="10" t="str">
        <f t="shared" si="134"/>
        <v>photography</v>
      </c>
      <c r="T875" t="str">
        <f t="shared" si="135"/>
        <v>photography books</v>
      </c>
      <c r="U875" t="str">
        <f t="shared" si="136"/>
        <v>Jan</v>
      </c>
      <c r="V875" t="str">
        <f t="shared" si="137"/>
        <v>2014</v>
      </c>
      <c r="W875" t="str">
        <f t="shared" si="138"/>
        <v>Jan</v>
      </c>
      <c r="X875" t="str">
        <f t="shared" si="139"/>
        <v>2014</v>
      </c>
    </row>
    <row r="876" spans="1:24" ht="18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 s="7">
        <f t="shared" si="130"/>
        <v>346.93532338308455</v>
      </c>
      <c r="H876" s="7">
        <f t="shared" si="131"/>
        <v>32.002753556677376</v>
      </c>
      <c r="I876">
        <v>4358</v>
      </c>
      <c r="J876" t="s">
        <v>21</v>
      </c>
      <c r="K876" t="s">
        <v>22</v>
      </c>
      <c r="L876" s="8">
        <f t="shared" si="132"/>
        <v>40291.208333333336</v>
      </c>
      <c r="M876">
        <v>1271998800</v>
      </c>
      <c r="N876" s="8">
        <f t="shared" si="13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s="10" t="str">
        <f t="shared" si="134"/>
        <v>photography</v>
      </c>
      <c r="T876" t="str">
        <f t="shared" si="135"/>
        <v>photography books</v>
      </c>
      <c r="U876" t="str">
        <f t="shared" si="136"/>
        <v>Apr</v>
      </c>
      <c r="V876" t="str">
        <f t="shared" si="137"/>
        <v>2010</v>
      </c>
      <c r="W876" t="str">
        <f t="shared" si="138"/>
        <v>May</v>
      </c>
      <c r="X876" t="str">
        <f t="shared" si="139"/>
        <v>2010</v>
      </c>
    </row>
    <row r="877" spans="1:24" ht="18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 s="7">
        <f t="shared" si="130"/>
        <v>69.177215189873422</v>
      </c>
      <c r="H877" s="7">
        <f t="shared" si="131"/>
        <v>81.567164179104481</v>
      </c>
      <c r="I877">
        <v>67</v>
      </c>
      <c r="J877" t="s">
        <v>21</v>
      </c>
      <c r="K877" t="s">
        <v>22</v>
      </c>
      <c r="L877" s="8">
        <f t="shared" si="132"/>
        <v>40556.25</v>
      </c>
      <c r="M877">
        <v>1294898400</v>
      </c>
      <c r="N877" s="8">
        <f t="shared" si="133"/>
        <v>40557.25</v>
      </c>
      <c r="O877">
        <v>1294984800</v>
      </c>
      <c r="P877" t="b">
        <v>0</v>
      </c>
      <c r="Q877" t="b">
        <v>0</v>
      </c>
      <c r="R877" t="s">
        <v>23</v>
      </c>
      <c r="S877" s="10" t="str">
        <f t="shared" si="134"/>
        <v>music</v>
      </c>
      <c r="T877" t="str">
        <f t="shared" si="135"/>
        <v>rock</v>
      </c>
      <c r="U877" t="str">
        <f t="shared" si="136"/>
        <v>Jan</v>
      </c>
      <c r="V877" t="str">
        <f t="shared" si="137"/>
        <v>2011</v>
      </c>
      <c r="W877" t="str">
        <f t="shared" si="138"/>
        <v>Jan</v>
      </c>
      <c r="X877" t="str">
        <f t="shared" si="139"/>
        <v>2011</v>
      </c>
    </row>
    <row r="878" spans="1:24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 s="7">
        <f t="shared" si="130"/>
        <v>25.433734939759034</v>
      </c>
      <c r="H878" s="7">
        <f t="shared" si="131"/>
        <v>37.035087719298247</v>
      </c>
      <c r="I878">
        <v>57</v>
      </c>
      <c r="J878" t="s">
        <v>15</v>
      </c>
      <c r="K878" t="s">
        <v>16</v>
      </c>
      <c r="L878" s="8">
        <f t="shared" si="132"/>
        <v>43624.208333333328</v>
      </c>
      <c r="M878">
        <v>1559970000</v>
      </c>
      <c r="N878" s="8">
        <f t="shared" si="13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s="10" t="str">
        <f t="shared" si="134"/>
        <v>photography</v>
      </c>
      <c r="T878" t="str">
        <f t="shared" si="135"/>
        <v>photography books</v>
      </c>
      <c r="U878" t="str">
        <f t="shared" si="136"/>
        <v>Jun</v>
      </c>
      <c r="V878" t="str">
        <f t="shared" si="137"/>
        <v>2019</v>
      </c>
      <c r="W878" t="str">
        <f t="shared" si="138"/>
        <v>Jul</v>
      </c>
      <c r="X878" t="str">
        <f t="shared" si="139"/>
        <v>2019</v>
      </c>
    </row>
    <row r="879" spans="1:24" ht="18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 s="7">
        <f t="shared" si="130"/>
        <v>77.400977995110026</v>
      </c>
      <c r="H879" s="7">
        <f t="shared" si="131"/>
        <v>103.033360455655</v>
      </c>
      <c r="I879">
        <v>1229</v>
      </c>
      <c r="J879" t="s">
        <v>21</v>
      </c>
      <c r="K879" t="s">
        <v>22</v>
      </c>
      <c r="L879" s="8">
        <f t="shared" si="132"/>
        <v>42577.208333333328</v>
      </c>
      <c r="M879">
        <v>1469509200</v>
      </c>
      <c r="N879" s="8">
        <f t="shared" si="13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s="10" t="str">
        <f t="shared" si="134"/>
        <v>food</v>
      </c>
      <c r="T879" t="str">
        <f t="shared" si="135"/>
        <v>food trucks</v>
      </c>
      <c r="U879" t="str">
        <f t="shared" si="136"/>
        <v>Jul</v>
      </c>
      <c r="V879" t="str">
        <f t="shared" si="137"/>
        <v>2016</v>
      </c>
      <c r="W879" t="str">
        <f t="shared" si="138"/>
        <v>Jul</v>
      </c>
      <c r="X879" t="str">
        <f t="shared" si="139"/>
        <v>2016</v>
      </c>
    </row>
    <row r="880" spans="1:24" ht="18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 s="7">
        <f t="shared" si="130"/>
        <v>37.481481481481481</v>
      </c>
      <c r="H880" s="7">
        <f t="shared" si="131"/>
        <v>84.333333333333329</v>
      </c>
      <c r="I880">
        <v>12</v>
      </c>
      <c r="J880" t="s">
        <v>107</v>
      </c>
      <c r="K880" t="s">
        <v>108</v>
      </c>
      <c r="L880" s="8">
        <f t="shared" si="132"/>
        <v>43845.25</v>
      </c>
      <c r="M880">
        <v>1579068000</v>
      </c>
      <c r="N880" s="8">
        <f t="shared" si="133"/>
        <v>43869.25</v>
      </c>
      <c r="O880">
        <v>1581141600</v>
      </c>
      <c r="P880" t="b">
        <v>0</v>
      </c>
      <c r="Q880" t="b">
        <v>0</v>
      </c>
      <c r="R880" t="s">
        <v>148</v>
      </c>
      <c r="S880" s="10" t="str">
        <f t="shared" si="134"/>
        <v>music</v>
      </c>
      <c r="T880" t="str">
        <f t="shared" si="135"/>
        <v>metal</v>
      </c>
      <c r="U880" t="str">
        <f t="shared" si="136"/>
        <v>Jan</v>
      </c>
      <c r="V880" t="str">
        <f t="shared" si="137"/>
        <v>2020</v>
      </c>
      <c r="W880" t="str">
        <f t="shared" si="138"/>
        <v>Feb</v>
      </c>
      <c r="X880" t="str">
        <f t="shared" si="139"/>
        <v>2020</v>
      </c>
    </row>
    <row r="881" spans="1:24" ht="18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 s="7">
        <f t="shared" si="130"/>
        <v>543.79999999999995</v>
      </c>
      <c r="H881" s="7">
        <f t="shared" si="131"/>
        <v>102.60377358490567</v>
      </c>
      <c r="I881">
        <v>53</v>
      </c>
      <c r="J881" t="s">
        <v>21</v>
      </c>
      <c r="K881" t="s">
        <v>22</v>
      </c>
      <c r="L881" s="8">
        <f t="shared" si="132"/>
        <v>42788.25</v>
      </c>
      <c r="M881">
        <v>1487743200</v>
      </c>
      <c r="N881" s="8">
        <f t="shared" si="133"/>
        <v>42797.25</v>
      </c>
      <c r="O881">
        <v>1488520800</v>
      </c>
      <c r="P881" t="b">
        <v>0</v>
      </c>
      <c r="Q881" t="b">
        <v>0</v>
      </c>
      <c r="R881" t="s">
        <v>68</v>
      </c>
      <c r="S881" s="10" t="str">
        <f t="shared" si="134"/>
        <v>publishing</v>
      </c>
      <c r="T881" t="str">
        <f t="shared" si="135"/>
        <v>nonfiction</v>
      </c>
      <c r="U881" t="str">
        <f t="shared" si="136"/>
        <v>Feb</v>
      </c>
      <c r="V881" t="str">
        <f t="shared" si="137"/>
        <v>2017</v>
      </c>
      <c r="W881" t="str">
        <f t="shared" si="138"/>
        <v>Mar</v>
      </c>
      <c r="X881" t="str">
        <f t="shared" si="139"/>
        <v>2017</v>
      </c>
    </row>
    <row r="882" spans="1:24" ht="18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 s="7">
        <f t="shared" si="130"/>
        <v>228.52189349112427</v>
      </c>
      <c r="H882" s="7">
        <f t="shared" si="131"/>
        <v>79.992129246064621</v>
      </c>
      <c r="I882">
        <v>2414</v>
      </c>
      <c r="J882" t="s">
        <v>21</v>
      </c>
      <c r="K882" t="s">
        <v>22</v>
      </c>
      <c r="L882" s="8">
        <f t="shared" si="132"/>
        <v>43667.208333333328</v>
      </c>
      <c r="M882">
        <v>1563685200</v>
      </c>
      <c r="N882" s="8">
        <f t="shared" si="13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s="10" t="str">
        <f t="shared" si="134"/>
        <v>music</v>
      </c>
      <c r="T882" t="str">
        <f t="shared" si="135"/>
        <v>electric music</v>
      </c>
      <c r="U882" t="str">
        <f t="shared" si="136"/>
        <v>Jul</v>
      </c>
      <c r="V882" t="str">
        <f t="shared" si="137"/>
        <v>2019</v>
      </c>
      <c r="W882" t="str">
        <f t="shared" si="138"/>
        <v>Jul</v>
      </c>
      <c r="X882" t="str">
        <f t="shared" si="139"/>
        <v>2019</v>
      </c>
    </row>
    <row r="883" spans="1:24" ht="18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 s="7">
        <f t="shared" si="130"/>
        <v>38.948339483394832</v>
      </c>
      <c r="H883" s="7">
        <f t="shared" si="131"/>
        <v>70.055309734513273</v>
      </c>
      <c r="I883">
        <v>452</v>
      </c>
      <c r="J883" t="s">
        <v>21</v>
      </c>
      <c r="K883" t="s">
        <v>22</v>
      </c>
      <c r="L883" s="8">
        <f t="shared" si="132"/>
        <v>42194.208333333328</v>
      </c>
      <c r="M883">
        <v>1436418000</v>
      </c>
      <c r="N883" s="8">
        <f t="shared" si="13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s="10" t="str">
        <f t="shared" si="134"/>
        <v>theater</v>
      </c>
      <c r="T883" t="str">
        <f t="shared" si="135"/>
        <v>plays</v>
      </c>
      <c r="U883" t="str">
        <f t="shared" si="136"/>
        <v>Jul</v>
      </c>
      <c r="V883" t="str">
        <f t="shared" si="137"/>
        <v>2015</v>
      </c>
      <c r="W883" t="str">
        <f t="shared" si="138"/>
        <v>Aug</v>
      </c>
      <c r="X883" t="str">
        <f t="shared" si="139"/>
        <v>2015</v>
      </c>
    </row>
    <row r="884" spans="1:24" ht="18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 s="7">
        <f t="shared" si="130"/>
        <v>370</v>
      </c>
      <c r="H884" s="7">
        <f t="shared" si="131"/>
        <v>37</v>
      </c>
      <c r="I884">
        <v>80</v>
      </c>
      <c r="J884" t="s">
        <v>21</v>
      </c>
      <c r="K884" t="s">
        <v>22</v>
      </c>
      <c r="L884" s="8">
        <f t="shared" si="132"/>
        <v>42025.25</v>
      </c>
      <c r="M884">
        <v>1421820000</v>
      </c>
      <c r="N884" s="8">
        <f t="shared" si="133"/>
        <v>42029.25</v>
      </c>
      <c r="O884">
        <v>1422165600</v>
      </c>
      <c r="P884" t="b">
        <v>0</v>
      </c>
      <c r="Q884" t="b">
        <v>0</v>
      </c>
      <c r="R884" t="s">
        <v>33</v>
      </c>
      <c r="S884" s="10" t="str">
        <f t="shared" si="134"/>
        <v>theater</v>
      </c>
      <c r="T884" t="str">
        <f t="shared" si="135"/>
        <v>plays</v>
      </c>
      <c r="U884" t="str">
        <f t="shared" si="136"/>
        <v>Jan</v>
      </c>
      <c r="V884" t="str">
        <f t="shared" si="137"/>
        <v>2015</v>
      </c>
      <c r="W884" t="str">
        <f t="shared" si="138"/>
        <v>Jan</v>
      </c>
      <c r="X884" t="str">
        <f t="shared" si="139"/>
        <v>2015</v>
      </c>
    </row>
    <row r="885" spans="1:24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 s="7">
        <f t="shared" si="130"/>
        <v>237.91176470588232</v>
      </c>
      <c r="H885" s="7">
        <f t="shared" si="131"/>
        <v>41.911917098445599</v>
      </c>
      <c r="I885">
        <v>193</v>
      </c>
      <c r="J885" t="s">
        <v>21</v>
      </c>
      <c r="K885" t="s">
        <v>22</v>
      </c>
      <c r="L885" s="8">
        <f t="shared" si="132"/>
        <v>40323.208333333336</v>
      </c>
      <c r="M885">
        <v>1274763600</v>
      </c>
      <c r="N885" s="8">
        <f t="shared" si="13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s="10" t="str">
        <f t="shared" si="134"/>
        <v>film &amp; video</v>
      </c>
      <c r="T885" t="str">
        <f t="shared" si="135"/>
        <v>shorts</v>
      </c>
      <c r="U885" t="str">
        <f t="shared" si="136"/>
        <v>May</v>
      </c>
      <c r="V885" t="str">
        <f t="shared" si="137"/>
        <v>2010</v>
      </c>
      <c r="W885" t="str">
        <f t="shared" si="138"/>
        <v>Jun</v>
      </c>
      <c r="X885" t="str">
        <f t="shared" si="139"/>
        <v>2010</v>
      </c>
    </row>
    <row r="886" spans="1:24" ht="18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 s="7">
        <f t="shared" si="130"/>
        <v>64.036299765807954</v>
      </c>
      <c r="H886" s="7">
        <f t="shared" si="131"/>
        <v>57.992576882290564</v>
      </c>
      <c r="I886">
        <v>1886</v>
      </c>
      <c r="J886" t="s">
        <v>21</v>
      </c>
      <c r="K886" t="s">
        <v>22</v>
      </c>
      <c r="L886" s="8">
        <f t="shared" si="132"/>
        <v>41763.208333333336</v>
      </c>
      <c r="M886">
        <v>1399179600</v>
      </c>
      <c r="N886" s="8">
        <f t="shared" si="13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s="10" t="str">
        <f t="shared" si="134"/>
        <v>theater</v>
      </c>
      <c r="T886" t="str">
        <f t="shared" si="135"/>
        <v>plays</v>
      </c>
      <c r="U886" t="str">
        <f t="shared" si="136"/>
        <v>May</v>
      </c>
      <c r="V886" t="str">
        <f t="shared" si="137"/>
        <v>2014</v>
      </c>
      <c r="W886" t="str">
        <f t="shared" si="138"/>
        <v>May</v>
      </c>
      <c r="X886" t="str">
        <f t="shared" si="139"/>
        <v>2014</v>
      </c>
    </row>
    <row r="887" spans="1:24" ht="18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 s="7">
        <f t="shared" si="130"/>
        <v>118.27777777777777</v>
      </c>
      <c r="H887" s="7">
        <f t="shared" si="131"/>
        <v>40.942307692307693</v>
      </c>
      <c r="I887">
        <v>52</v>
      </c>
      <c r="J887" t="s">
        <v>21</v>
      </c>
      <c r="K887" t="s">
        <v>22</v>
      </c>
      <c r="L887" s="8">
        <f t="shared" si="132"/>
        <v>40335.208333333336</v>
      </c>
      <c r="M887">
        <v>1275800400</v>
      </c>
      <c r="N887" s="8">
        <f t="shared" si="13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s="10" t="str">
        <f t="shared" si="134"/>
        <v>theater</v>
      </c>
      <c r="T887" t="str">
        <f t="shared" si="135"/>
        <v>plays</v>
      </c>
      <c r="U887" t="str">
        <f t="shared" si="136"/>
        <v>Jun</v>
      </c>
      <c r="V887" t="str">
        <f t="shared" si="137"/>
        <v>2010</v>
      </c>
      <c r="W887" t="str">
        <f t="shared" si="138"/>
        <v>Jul</v>
      </c>
      <c r="X887" t="str">
        <f t="shared" si="139"/>
        <v>2010</v>
      </c>
    </row>
    <row r="888" spans="1:24" ht="18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 s="7">
        <f t="shared" si="130"/>
        <v>84.824037184594957</v>
      </c>
      <c r="H888" s="7">
        <f t="shared" si="131"/>
        <v>69.9972602739726</v>
      </c>
      <c r="I888">
        <v>1825</v>
      </c>
      <c r="J888" t="s">
        <v>21</v>
      </c>
      <c r="K888" t="s">
        <v>22</v>
      </c>
      <c r="L888" s="8">
        <f t="shared" si="132"/>
        <v>40416.208333333336</v>
      </c>
      <c r="M888">
        <v>1282798800</v>
      </c>
      <c r="N888" s="8">
        <f t="shared" si="13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s="10" t="str">
        <f t="shared" si="134"/>
        <v>music</v>
      </c>
      <c r="T888" t="str">
        <f t="shared" si="135"/>
        <v>indie rock</v>
      </c>
      <c r="U888" t="str">
        <f t="shared" si="136"/>
        <v>Aug</v>
      </c>
      <c r="V888" t="str">
        <f t="shared" si="137"/>
        <v>2010</v>
      </c>
      <c r="W888" t="str">
        <f t="shared" si="138"/>
        <v>Sep</v>
      </c>
      <c r="X888" t="str">
        <f t="shared" si="139"/>
        <v>2010</v>
      </c>
    </row>
    <row r="889" spans="1:24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 s="7">
        <f t="shared" si="130"/>
        <v>29.346153846153843</v>
      </c>
      <c r="H889" s="7">
        <f t="shared" si="131"/>
        <v>73.838709677419359</v>
      </c>
      <c r="I889">
        <v>31</v>
      </c>
      <c r="J889" t="s">
        <v>21</v>
      </c>
      <c r="K889" t="s">
        <v>22</v>
      </c>
      <c r="L889" s="8">
        <f t="shared" si="132"/>
        <v>42202.208333333328</v>
      </c>
      <c r="M889">
        <v>1437109200</v>
      </c>
      <c r="N889" s="8">
        <f t="shared" si="13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s="10" t="str">
        <f t="shared" si="134"/>
        <v>theater</v>
      </c>
      <c r="T889" t="str">
        <f t="shared" si="135"/>
        <v>plays</v>
      </c>
      <c r="U889" t="str">
        <f t="shared" si="136"/>
        <v>Jul</v>
      </c>
      <c r="V889" t="str">
        <f t="shared" si="137"/>
        <v>2015</v>
      </c>
      <c r="W889" t="str">
        <f t="shared" si="138"/>
        <v>Sep</v>
      </c>
      <c r="X889" t="str">
        <f t="shared" si="139"/>
        <v>2015</v>
      </c>
    </row>
    <row r="890" spans="1:24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 s="7">
        <f t="shared" si="130"/>
        <v>209.89655172413794</v>
      </c>
      <c r="H890" s="7">
        <f t="shared" si="131"/>
        <v>41.979310344827589</v>
      </c>
      <c r="I890">
        <v>290</v>
      </c>
      <c r="J890" t="s">
        <v>21</v>
      </c>
      <c r="K890" t="s">
        <v>22</v>
      </c>
      <c r="L890" s="8">
        <f t="shared" si="132"/>
        <v>42836.208333333328</v>
      </c>
      <c r="M890">
        <v>1491886800</v>
      </c>
      <c r="N890" s="8">
        <f t="shared" si="13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s="10" t="str">
        <f t="shared" si="134"/>
        <v>theater</v>
      </c>
      <c r="T890" t="str">
        <f t="shared" si="135"/>
        <v>plays</v>
      </c>
      <c r="U890" t="str">
        <f t="shared" si="136"/>
        <v>Apr</v>
      </c>
      <c r="V890" t="str">
        <f t="shared" si="137"/>
        <v>2017</v>
      </c>
      <c r="W890" t="str">
        <f t="shared" si="138"/>
        <v>Apr</v>
      </c>
      <c r="X890" t="str">
        <f t="shared" si="139"/>
        <v>2017</v>
      </c>
    </row>
    <row r="891" spans="1:24" ht="18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 s="7">
        <f t="shared" si="130"/>
        <v>169.78571428571431</v>
      </c>
      <c r="H891" s="7">
        <f t="shared" si="131"/>
        <v>77.93442622950819</v>
      </c>
      <c r="I891">
        <v>122</v>
      </c>
      <c r="J891" t="s">
        <v>21</v>
      </c>
      <c r="K891" t="s">
        <v>22</v>
      </c>
      <c r="L891" s="8">
        <f t="shared" si="132"/>
        <v>41710.208333333336</v>
      </c>
      <c r="M891">
        <v>1394600400</v>
      </c>
      <c r="N891" s="8">
        <f t="shared" si="13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s="10" t="str">
        <f t="shared" si="134"/>
        <v>music</v>
      </c>
      <c r="T891" t="str">
        <f t="shared" si="135"/>
        <v>electric music</v>
      </c>
      <c r="U891" t="str">
        <f t="shared" si="136"/>
        <v>Mar</v>
      </c>
      <c r="V891" t="str">
        <f t="shared" si="137"/>
        <v>2014</v>
      </c>
      <c r="W891" t="str">
        <f t="shared" si="138"/>
        <v>Mar</v>
      </c>
      <c r="X891" t="str">
        <f t="shared" si="139"/>
        <v>2014</v>
      </c>
    </row>
    <row r="892" spans="1:24" ht="18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 s="7">
        <f t="shared" si="130"/>
        <v>115.95907738095239</v>
      </c>
      <c r="H892" s="7">
        <f t="shared" si="131"/>
        <v>106.01972789115646</v>
      </c>
      <c r="I892">
        <v>1470</v>
      </c>
      <c r="J892" t="s">
        <v>21</v>
      </c>
      <c r="K892" t="s">
        <v>22</v>
      </c>
      <c r="L892" s="8">
        <f t="shared" si="132"/>
        <v>43640.208333333328</v>
      </c>
      <c r="M892">
        <v>1561352400</v>
      </c>
      <c r="N892" s="8">
        <f t="shared" si="13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s="10" t="str">
        <f t="shared" si="134"/>
        <v>music</v>
      </c>
      <c r="T892" t="str">
        <f t="shared" si="135"/>
        <v>indie rock</v>
      </c>
      <c r="U892" t="str">
        <f t="shared" si="136"/>
        <v>Jun</v>
      </c>
      <c r="V892" t="str">
        <f t="shared" si="137"/>
        <v>2019</v>
      </c>
      <c r="W892" t="str">
        <f t="shared" si="138"/>
        <v>Jun</v>
      </c>
      <c r="X892" t="str">
        <f t="shared" si="139"/>
        <v>2019</v>
      </c>
    </row>
    <row r="893" spans="1:24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 s="7">
        <f t="shared" si="130"/>
        <v>258.59999999999997</v>
      </c>
      <c r="H893" s="7">
        <f t="shared" si="131"/>
        <v>47.018181818181816</v>
      </c>
      <c r="I893">
        <v>165</v>
      </c>
      <c r="J893" t="s">
        <v>15</v>
      </c>
      <c r="K893" t="s">
        <v>16</v>
      </c>
      <c r="L893" s="8">
        <f t="shared" si="132"/>
        <v>40880.25</v>
      </c>
      <c r="M893">
        <v>1322892000</v>
      </c>
      <c r="N893" s="8">
        <f t="shared" si="133"/>
        <v>40924.25</v>
      </c>
      <c r="O893">
        <v>1326693600</v>
      </c>
      <c r="P893" t="b">
        <v>0</v>
      </c>
      <c r="Q893" t="b">
        <v>0</v>
      </c>
      <c r="R893" t="s">
        <v>42</v>
      </c>
      <c r="S893" s="10" t="str">
        <f t="shared" si="134"/>
        <v>film &amp; video</v>
      </c>
      <c r="T893" t="str">
        <f t="shared" si="135"/>
        <v>documentary</v>
      </c>
      <c r="U893" t="str">
        <f t="shared" si="136"/>
        <v>Dec</v>
      </c>
      <c r="V893" t="str">
        <f t="shared" si="137"/>
        <v>2011</v>
      </c>
      <c r="W893" t="str">
        <f t="shared" si="138"/>
        <v>Jan</v>
      </c>
      <c r="X893" t="str">
        <f t="shared" si="139"/>
        <v>2012</v>
      </c>
    </row>
    <row r="894" spans="1:24" ht="18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 s="7">
        <f t="shared" si="130"/>
        <v>230.58333333333331</v>
      </c>
      <c r="H894" s="7">
        <f t="shared" si="131"/>
        <v>76.016483516483518</v>
      </c>
      <c r="I894">
        <v>182</v>
      </c>
      <c r="J894" t="s">
        <v>21</v>
      </c>
      <c r="K894" t="s">
        <v>22</v>
      </c>
      <c r="L894" s="8">
        <f t="shared" si="132"/>
        <v>40319.208333333336</v>
      </c>
      <c r="M894">
        <v>1274418000</v>
      </c>
      <c r="N894" s="8">
        <f t="shared" si="13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s="10" t="str">
        <f t="shared" si="134"/>
        <v>publishing</v>
      </c>
      <c r="T894" t="str">
        <f t="shared" si="135"/>
        <v>translations</v>
      </c>
      <c r="U894" t="str">
        <f t="shared" si="136"/>
        <v>May</v>
      </c>
      <c r="V894" t="str">
        <f t="shared" si="137"/>
        <v>2010</v>
      </c>
      <c r="W894" t="str">
        <f t="shared" si="138"/>
        <v>Jul</v>
      </c>
      <c r="X894" t="str">
        <f t="shared" si="139"/>
        <v>2010</v>
      </c>
    </row>
    <row r="895" spans="1:24" ht="18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 s="7">
        <f t="shared" si="130"/>
        <v>128.21428571428572</v>
      </c>
      <c r="H895" s="7">
        <f t="shared" si="131"/>
        <v>54.120603015075375</v>
      </c>
      <c r="I895">
        <v>199</v>
      </c>
      <c r="J895" t="s">
        <v>107</v>
      </c>
      <c r="K895" t="s">
        <v>108</v>
      </c>
      <c r="L895" s="8">
        <f t="shared" si="132"/>
        <v>42170.208333333328</v>
      </c>
      <c r="M895">
        <v>1434344400</v>
      </c>
      <c r="N895" s="8">
        <f t="shared" si="13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s="10" t="str">
        <f t="shared" si="134"/>
        <v>film &amp; video</v>
      </c>
      <c r="T895" t="str">
        <f t="shared" si="135"/>
        <v>documentary</v>
      </c>
      <c r="U895" t="str">
        <f t="shared" si="136"/>
        <v>Jun</v>
      </c>
      <c r="V895" t="str">
        <f t="shared" si="137"/>
        <v>2015</v>
      </c>
      <c r="W895" t="str">
        <f t="shared" si="138"/>
        <v>Jun</v>
      </c>
      <c r="X895" t="str">
        <f t="shared" si="139"/>
        <v>2015</v>
      </c>
    </row>
    <row r="896" spans="1:24" ht="18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 s="7">
        <f t="shared" si="130"/>
        <v>188.70588235294116</v>
      </c>
      <c r="H896" s="7">
        <f t="shared" si="131"/>
        <v>57.285714285714285</v>
      </c>
      <c r="I896">
        <v>56</v>
      </c>
      <c r="J896" t="s">
        <v>40</v>
      </c>
      <c r="K896" t="s">
        <v>41</v>
      </c>
      <c r="L896" s="8">
        <f t="shared" si="132"/>
        <v>41466.208333333336</v>
      </c>
      <c r="M896">
        <v>1373518800</v>
      </c>
      <c r="N896" s="8">
        <f t="shared" si="13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s="10" t="str">
        <f t="shared" si="134"/>
        <v>film &amp; video</v>
      </c>
      <c r="T896" t="str">
        <f t="shared" si="135"/>
        <v>television</v>
      </c>
      <c r="U896" t="str">
        <f t="shared" si="136"/>
        <v>Jul</v>
      </c>
      <c r="V896" t="str">
        <f t="shared" si="137"/>
        <v>2013</v>
      </c>
      <c r="W896" t="str">
        <f t="shared" si="138"/>
        <v>Aug</v>
      </c>
      <c r="X896" t="str">
        <f t="shared" si="139"/>
        <v>2013</v>
      </c>
    </row>
    <row r="897" spans="1:24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 s="7">
        <f t="shared" si="130"/>
        <v>6.9511889862327907</v>
      </c>
      <c r="H897" s="7">
        <f t="shared" si="131"/>
        <v>103.81308411214954</v>
      </c>
      <c r="I897">
        <v>107</v>
      </c>
      <c r="J897" t="s">
        <v>21</v>
      </c>
      <c r="K897" t="s">
        <v>22</v>
      </c>
      <c r="L897" s="8">
        <f t="shared" si="132"/>
        <v>43134.25</v>
      </c>
      <c r="M897">
        <v>1517637600</v>
      </c>
      <c r="N897" s="8">
        <f t="shared" si="133"/>
        <v>43143.25</v>
      </c>
      <c r="O897">
        <v>1518415200</v>
      </c>
      <c r="P897" t="b">
        <v>0</v>
      </c>
      <c r="Q897" t="b">
        <v>0</v>
      </c>
      <c r="R897" t="s">
        <v>33</v>
      </c>
      <c r="S897" s="10" t="str">
        <f t="shared" si="134"/>
        <v>theater</v>
      </c>
      <c r="T897" t="str">
        <f t="shared" si="135"/>
        <v>plays</v>
      </c>
      <c r="U897" t="str">
        <f t="shared" si="136"/>
        <v>Feb</v>
      </c>
      <c r="V897" t="str">
        <f t="shared" si="137"/>
        <v>2018</v>
      </c>
      <c r="W897" t="str">
        <f t="shared" si="138"/>
        <v>Feb</v>
      </c>
      <c r="X897" t="str">
        <f t="shared" si="139"/>
        <v>2018</v>
      </c>
    </row>
    <row r="898" spans="1:24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 s="7">
        <f t="shared" si="130"/>
        <v>774.43434343434342</v>
      </c>
      <c r="H898" s="7">
        <f t="shared" si="131"/>
        <v>105.02602739726028</v>
      </c>
      <c r="I898">
        <v>1460</v>
      </c>
      <c r="J898" t="s">
        <v>26</v>
      </c>
      <c r="K898" t="s">
        <v>27</v>
      </c>
      <c r="L898" s="8">
        <f t="shared" si="132"/>
        <v>40738.208333333336</v>
      </c>
      <c r="M898">
        <v>1310619600</v>
      </c>
      <c r="N898" s="8">
        <f t="shared" si="133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s="10" t="str">
        <f t="shared" si="134"/>
        <v>food</v>
      </c>
      <c r="T898" t="str">
        <f t="shared" si="135"/>
        <v>food trucks</v>
      </c>
      <c r="U898" t="str">
        <f t="shared" si="136"/>
        <v>Jul</v>
      </c>
      <c r="V898" t="str">
        <f t="shared" si="137"/>
        <v>2011</v>
      </c>
      <c r="W898" t="str">
        <f t="shared" si="138"/>
        <v>Jul</v>
      </c>
      <c r="X898" t="str">
        <f t="shared" si="139"/>
        <v>2011</v>
      </c>
    </row>
    <row r="899" spans="1:24" ht="18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 s="7">
        <f t="shared" ref="G899:G962" si="140">IFERROR(E899/D899,0)*100</f>
        <v>27.693181818181817</v>
      </c>
      <c r="H899" s="7">
        <f t="shared" ref="H899:H962" si="141">IFERROR(E899/I899,0)</f>
        <v>90.259259259259252</v>
      </c>
      <c r="I899">
        <v>27</v>
      </c>
      <c r="J899" t="s">
        <v>21</v>
      </c>
      <c r="K899" t="s">
        <v>22</v>
      </c>
      <c r="L899" s="8">
        <f t="shared" ref="L899:L962" si="142">(M899/86400)+DATE(1970,1,1)</f>
        <v>43583.208333333328</v>
      </c>
      <c r="M899">
        <v>1556427600</v>
      </c>
      <c r="N899" s="8">
        <f t="shared" ref="N899:N962" si="143">(O899/86400)+DATE(1970,1,1)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s="10" t="str">
        <f t="shared" ref="S899:S962" si="144">LEFT(R899, SEARCH("/",R899,1)-1)</f>
        <v>theater</v>
      </c>
      <c r="T899" t="str">
        <f t="shared" ref="T899:T962" si="145">RIGHT(R899,LEN(R899)-SEARCH("/",R899,1))</f>
        <v>plays</v>
      </c>
      <c r="U899" t="str">
        <f t="shared" ref="U899:U962" si="146">TEXT(L:L,"mmm")</f>
        <v>Apr</v>
      </c>
      <c r="V899" t="str">
        <f t="shared" ref="V899:V962" si="147">TEXT(L:L,"yyy")</f>
        <v>2019</v>
      </c>
      <c r="W899" t="str">
        <f t="shared" ref="W899:W962" si="148">TEXT(N:N,"mmm")</f>
        <v>Apr</v>
      </c>
      <c r="X899" t="str">
        <f t="shared" ref="X899:X962" si="149">TEXT(N:N,"yyy")</f>
        <v>2019</v>
      </c>
    </row>
    <row r="900" spans="1:24" ht="18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 s="7">
        <f t="shared" si="140"/>
        <v>52.479620323841424</v>
      </c>
      <c r="H900" s="7">
        <f t="shared" si="141"/>
        <v>76.978705978705975</v>
      </c>
      <c r="I900">
        <v>1221</v>
      </c>
      <c r="J900" t="s">
        <v>21</v>
      </c>
      <c r="K900" t="s">
        <v>22</v>
      </c>
      <c r="L900" s="8">
        <f t="shared" si="142"/>
        <v>43815.25</v>
      </c>
      <c r="M900">
        <v>1576476000</v>
      </c>
      <c r="N900" s="8">
        <f t="shared" si="143"/>
        <v>43821.25</v>
      </c>
      <c r="O900">
        <v>1576994400</v>
      </c>
      <c r="P900" t="b">
        <v>0</v>
      </c>
      <c r="Q900" t="b">
        <v>0</v>
      </c>
      <c r="R900" t="s">
        <v>42</v>
      </c>
      <c r="S900" s="10" t="str">
        <f t="shared" si="144"/>
        <v>film &amp; video</v>
      </c>
      <c r="T900" t="str">
        <f t="shared" si="145"/>
        <v>documentary</v>
      </c>
      <c r="U900" t="str">
        <f t="shared" si="146"/>
        <v>Dec</v>
      </c>
      <c r="V900" t="str">
        <f t="shared" si="147"/>
        <v>2019</v>
      </c>
      <c r="W900" t="str">
        <f t="shared" si="148"/>
        <v>Dec</v>
      </c>
      <c r="X900" t="str">
        <f t="shared" si="149"/>
        <v>2019</v>
      </c>
    </row>
    <row r="901" spans="1:24" ht="18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 s="7">
        <f t="shared" si="140"/>
        <v>407.09677419354841</v>
      </c>
      <c r="H901" s="7">
        <f t="shared" si="141"/>
        <v>102.60162601626017</v>
      </c>
      <c r="I901">
        <v>123</v>
      </c>
      <c r="J901" t="s">
        <v>98</v>
      </c>
      <c r="K901" t="s">
        <v>99</v>
      </c>
      <c r="L901" s="8">
        <f t="shared" si="142"/>
        <v>41554.208333333336</v>
      </c>
      <c r="M901">
        <v>1381122000</v>
      </c>
      <c r="N901" s="8">
        <f t="shared" si="143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s="10" t="str">
        <f t="shared" si="144"/>
        <v>music</v>
      </c>
      <c r="T901" t="str">
        <f t="shared" si="145"/>
        <v>jazz</v>
      </c>
      <c r="U901" t="str">
        <f t="shared" si="146"/>
        <v>Oct</v>
      </c>
      <c r="V901" t="str">
        <f t="shared" si="147"/>
        <v>2013</v>
      </c>
      <c r="W901" t="str">
        <f t="shared" si="148"/>
        <v>Oct</v>
      </c>
      <c r="X901" t="str">
        <f t="shared" si="149"/>
        <v>2013</v>
      </c>
    </row>
    <row r="902" spans="1:24" ht="18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 s="7">
        <f t="shared" si="140"/>
        <v>2</v>
      </c>
      <c r="H902" s="7">
        <f t="shared" si="141"/>
        <v>2</v>
      </c>
      <c r="I902">
        <v>1</v>
      </c>
      <c r="J902" t="s">
        <v>21</v>
      </c>
      <c r="K902" t="s">
        <v>22</v>
      </c>
      <c r="L902" s="8">
        <f t="shared" si="142"/>
        <v>41901.208333333336</v>
      </c>
      <c r="M902">
        <v>1411102800</v>
      </c>
      <c r="N902" s="8">
        <f t="shared" si="143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s="10" t="str">
        <f t="shared" si="144"/>
        <v>technology</v>
      </c>
      <c r="T902" t="str">
        <f t="shared" si="145"/>
        <v>web</v>
      </c>
      <c r="U902" t="str">
        <f t="shared" si="146"/>
        <v>Sep</v>
      </c>
      <c r="V902" t="str">
        <f t="shared" si="147"/>
        <v>2014</v>
      </c>
      <c r="W902" t="str">
        <f t="shared" si="148"/>
        <v>Sep</v>
      </c>
      <c r="X902" t="str">
        <f t="shared" si="149"/>
        <v>2014</v>
      </c>
    </row>
    <row r="903" spans="1:24" ht="18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 s="7">
        <f t="shared" si="140"/>
        <v>156.17857142857144</v>
      </c>
      <c r="H903" s="7">
        <f t="shared" si="141"/>
        <v>55.0062893081761</v>
      </c>
      <c r="I903">
        <v>159</v>
      </c>
      <c r="J903" t="s">
        <v>21</v>
      </c>
      <c r="K903" t="s">
        <v>22</v>
      </c>
      <c r="L903" s="8">
        <f t="shared" si="142"/>
        <v>43298.208333333328</v>
      </c>
      <c r="M903">
        <v>1531803600</v>
      </c>
      <c r="N903" s="8">
        <f t="shared" si="143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s="10" t="str">
        <f t="shared" si="144"/>
        <v>music</v>
      </c>
      <c r="T903" t="str">
        <f t="shared" si="145"/>
        <v>rock</v>
      </c>
      <c r="U903" t="str">
        <f t="shared" si="146"/>
        <v>Jul</v>
      </c>
      <c r="V903" t="str">
        <f t="shared" si="147"/>
        <v>2018</v>
      </c>
      <c r="W903" t="str">
        <f t="shared" si="148"/>
        <v>Aug</v>
      </c>
      <c r="X903" t="str">
        <f t="shared" si="149"/>
        <v>2018</v>
      </c>
    </row>
    <row r="904" spans="1:24" ht="18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 s="7">
        <f t="shared" si="140"/>
        <v>252.42857142857144</v>
      </c>
      <c r="H904" s="7">
        <f t="shared" si="141"/>
        <v>32.127272727272725</v>
      </c>
      <c r="I904">
        <v>110</v>
      </c>
      <c r="J904" t="s">
        <v>21</v>
      </c>
      <c r="K904" t="s">
        <v>22</v>
      </c>
      <c r="L904" s="8">
        <f t="shared" si="142"/>
        <v>42399.25</v>
      </c>
      <c r="M904">
        <v>1454133600</v>
      </c>
      <c r="N904" s="8">
        <f t="shared" si="143"/>
        <v>42441.25</v>
      </c>
      <c r="O904">
        <v>1457762400</v>
      </c>
      <c r="P904" t="b">
        <v>0</v>
      </c>
      <c r="Q904" t="b">
        <v>0</v>
      </c>
      <c r="R904" t="s">
        <v>28</v>
      </c>
      <c r="S904" s="10" t="str">
        <f t="shared" si="144"/>
        <v>technology</v>
      </c>
      <c r="T904" t="str">
        <f t="shared" si="145"/>
        <v>web</v>
      </c>
      <c r="U904" t="str">
        <f t="shared" si="146"/>
        <v>Jan</v>
      </c>
      <c r="V904" t="str">
        <f t="shared" si="147"/>
        <v>2016</v>
      </c>
      <c r="W904" t="str">
        <f t="shared" si="148"/>
        <v>Mar</v>
      </c>
      <c r="X904" t="str">
        <f t="shared" si="149"/>
        <v>2016</v>
      </c>
    </row>
    <row r="905" spans="1:24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 s="7">
        <f t="shared" si="140"/>
        <v>1.729268292682927</v>
      </c>
      <c r="H905" s="7">
        <f t="shared" si="141"/>
        <v>50.642857142857146</v>
      </c>
      <c r="I905">
        <v>14</v>
      </c>
      <c r="J905" t="s">
        <v>21</v>
      </c>
      <c r="K905" t="s">
        <v>22</v>
      </c>
      <c r="L905" s="8">
        <f t="shared" si="142"/>
        <v>41034.208333333336</v>
      </c>
      <c r="M905">
        <v>1336194000</v>
      </c>
      <c r="N905" s="8">
        <f t="shared" si="143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s="10" t="str">
        <f t="shared" si="144"/>
        <v>publishing</v>
      </c>
      <c r="T905" t="str">
        <f t="shared" si="145"/>
        <v>nonfiction</v>
      </c>
      <c r="U905" t="str">
        <f t="shared" si="146"/>
        <v>May</v>
      </c>
      <c r="V905" t="str">
        <f t="shared" si="147"/>
        <v>2012</v>
      </c>
      <c r="W905" t="str">
        <f t="shared" si="148"/>
        <v>May</v>
      </c>
      <c r="X905" t="str">
        <f t="shared" si="149"/>
        <v>2012</v>
      </c>
    </row>
    <row r="906" spans="1:24" ht="18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 s="7">
        <f t="shared" si="140"/>
        <v>12.230769230769232</v>
      </c>
      <c r="H906" s="7">
        <f t="shared" si="141"/>
        <v>49.6875</v>
      </c>
      <c r="I906">
        <v>16</v>
      </c>
      <c r="J906" t="s">
        <v>21</v>
      </c>
      <c r="K906" t="s">
        <v>22</v>
      </c>
      <c r="L906" s="8">
        <f t="shared" si="142"/>
        <v>41186.208333333336</v>
      </c>
      <c r="M906">
        <v>1349326800</v>
      </c>
      <c r="N906" s="8">
        <f t="shared" si="143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s="10" t="str">
        <f t="shared" si="144"/>
        <v>publishing</v>
      </c>
      <c r="T906" t="str">
        <f t="shared" si="145"/>
        <v>radio &amp; podcasts</v>
      </c>
      <c r="U906" t="str">
        <f t="shared" si="146"/>
        <v>Oct</v>
      </c>
      <c r="V906" t="str">
        <f t="shared" si="147"/>
        <v>2012</v>
      </c>
      <c r="W906" t="str">
        <f t="shared" si="148"/>
        <v>Oct</v>
      </c>
      <c r="X906" t="str">
        <f t="shared" si="149"/>
        <v>2012</v>
      </c>
    </row>
    <row r="907" spans="1:24" ht="18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 s="7">
        <f t="shared" si="140"/>
        <v>163.98734177215189</v>
      </c>
      <c r="H907" s="7">
        <f t="shared" si="141"/>
        <v>54.894067796610166</v>
      </c>
      <c r="I907">
        <v>236</v>
      </c>
      <c r="J907" t="s">
        <v>21</v>
      </c>
      <c r="K907" t="s">
        <v>22</v>
      </c>
      <c r="L907" s="8">
        <f t="shared" si="142"/>
        <v>41536.208333333336</v>
      </c>
      <c r="M907">
        <v>1379566800</v>
      </c>
      <c r="N907" s="8">
        <f t="shared" si="143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s="10" t="str">
        <f t="shared" si="144"/>
        <v>theater</v>
      </c>
      <c r="T907" t="str">
        <f t="shared" si="145"/>
        <v>plays</v>
      </c>
      <c r="U907" t="str">
        <f t="shared" si="146"/>
        <v>Sep</v>
      </c>
      <c r="V907" t="str">
        <f t="shared" si="147"/>
        <v>2013</v>
      </c>
      <c r="W907" t="str">
        <f t="shared" si="148"/>
        <v>Sep</v>
      </c>
      <c r="X907" t="str">
        <f t="shared" si="149"/>
        <v>2013</v>
      </c>
    </row>
    <row r="908" spans="1:24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 s="7">
        <f t="shared" si="140"/>
        <v>162.98181818181817</v>
      </c>
      <c r="H908" s="7">
        <f t="shared" si="141"/>
        <v>46.931937172774866</v>
      </c>
      <c r="I908">
        <v>191</v>
      </c>
      <c r="J908" t="s">
        <v>21</v>
      </c>
      <c r="K908" t="s">
        <v>22</v>
      </c>
      <c r="L908" s="8">
        <f t="shared" si="142"/>
        <v>42868.208333333328</v>
      </c>
      <c r="M908">
        <v>1494651600</v>
      </c>
      <c r="N908" s="8">
        <f t="shared" si="143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s="10" t="str">
        <f t="shared" si="144"/>
        <v>film &amp; video</v>
      </c>
      <c r="T908" t="str">
        <f t="shared" si="145"/>
        <v>documentary</v>
      </c>
      <c r="U908" t="str">
        <f t="shared" si="146"/>
        <v>May</v>
      </c>
      <c r="V908" t="str">
        <f t="shared" si="147"/>
        <v>2017</v>
      </c>
      <c r="W908" t="str">
        <f t="shared" si="148"/>
        <v>Jun</v>
      </c>
      <c r="X908" t="str">
        <f t="shared" si="149"/>
        <v>2017</v>
      </c>
    </row>
    <row r="909" spans="1:24" ht="18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 s="7">
        <f t="shared" si="140"/>
        <v>20.252747252747252</v>
      </c>
      <c r="H909" s="7">
        <f t="shared" si="141"/>
        <v>44.951219512195124</v>
      </c>
      <c r="I909">
        <v>41</v>
      </c>
      <c r="J909" t="s">
        <v>21</v>
      </c>
      <c r="K909" t="s">
        <v>22</v>
      </c>
      <c r="L909" s="8">
        <f t="shared" si="142"/>
        <v>40660.208333333336</v>
      </c>
      <c r="M909">
        <v>1303880400</v>
      </c>
      <c r="N909" s="8">
        <f t="shared" si="143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s="10" t="str">
        <f t="shared" si="144"/>
        <v>theater</v>
      </c>
      <c r="T909" t="str">
        <f t="shared" si="145"/>
        <v>plays</v>
      </c>
      <c r="U909" t="str">
        <f t="shared" si="146"/>
        <v>Apr</v>
      </c>
      <c r="V909" t="str">
        <f t="shared" si="147"/>
        <v>2011</v>
      </c>
      <c r="W909" t="str">
        <f t="shared" si="148"/>
        <v>May</v>
      </c>
      <c r="X909" t="str">
        <f t="shared" si="149"/>
        <v>2011</v>
      </c>
    </row>
    <row r="910" spans="1:24" ht="18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 s="7">
        <f t="shared" si="140"/>
        <v>319.24083769633506</v>
      </c>
      <c r="H910" s="7">
        <f t="shared" si="141"/>
        <v>30.99898322318251</v>
      </c>
      <c r="I910">
        <v>3934</v>
      </c>
      <c r="J910" t="s">
        <v>21</v>
      </c>
      <c r="K910" t="s">
        <v>22</v>
      </c>
      <c r="L910" s="8">
        <f t="shared" si="142"/>
        <v>41031.208333333336</v>
      </c>
      <c r="M910">
        <v>1335934800</v>
      </c>
      <c r="N910" s="8">
        <f t="shared" si="143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s="10" t="str">
        <f t="shared" si="144"/>
        <v>games</v>
      </c>
      <c r="T910" t="str">
        <f t="shared" si="145"/>
        <v>video games</v>
      </c>
      <c r="U910" t="str">
        <f t="shared" si="146"/>
        <v>May</v>
      </c>
      <c r="V910" t="str">
        <f t="shared" si="147"/>
        <v>2012</v>
      </c>
      <c r="W910" t="str">
        <f t="shared" si="148"/>
        <v>May</v>
      </c>
      <c r="X910" t="str">
        <f t="shared" si="149"/>
        <v>2012</v>
      </c>
    </row>
    <row r="911" spans="1:24" ht="18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 s="7">
        <f t="shared" si="140"/>
        <v>478.94444444444446</v>
      </c>
      <c r="H911" s="7">
        <f t="shared" si="141"/>
        <v>107.7625</v>
      </c>
      <c r="I911">
        <v>80</v>
      </c>
      <c r="J911" t="s">
        <v>15</v>
      </c>
      <c r="K911" t="s">
        <v>16</v>
      </c>
      <c r="L911" s="8">
        <f t="shared" si="142"/>
        <v>43255.208333333328</v>
      </c>
      <c r="M911">
        <v>1528088400</v>
      </c>
      <c r="N911" s="8">
        <f t="shared" si="143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s="10" t="str">
        <f t="shared" si="144"/>
        <v>theater</v>
      </c>
      <c r="T911" t="str">
        <f t="shared" si="145"/>
        <v>plays</v>
      </c>
      <c r="U911" t="str">
        <f t="shared" si="146"/>
        <v>Jun</v>
      </c>
      <c r="V911" t="str">
        <f t="shared" si="147"/>
        <v>2018</v>
      </c>
      <c r="W911" t="str">
        <f t="shared" si="148"/>
        <v>Jul</v>
      </c>
      <c r="X911" t="str">
        <f t="shared" si="149"/>
        <v>2018</v>
      </c>
    </row>
    <row r="912" spans="1:24" ht="18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 s="7">
        <f t="shared" si="140"/>
        <v>19.556634304207122</v>
      </c>
      <c r="H912" s="7">
        <f t="shared" si="141"/>
        <v>102.07770270270271</v>
      </c>
      <c r="I912">
        <v>296</v>
      </c>
      <c r="J912" t="s">
        <v>21</v>
      </c>
      <c r="K912" t="s">
        <v>22</v>
      </c>
      <c r="L912" s="8">
        <f t="shared" si="142"/>
        <v>42026.25</v>
      </c>
      <c r="M912">
        <v>1421906400</v>
      </c>
      <c r="N912" s="8">
        <f t="shared" si="143"/>
        <v>42027.25</v>
      </c>
      <c r="O912">
        <v>1421992800</v>
      </c>
      <c r="P912" t="b">
        <v>0</v>
      </c>
      <c r="Q912" t="b">
        <v>0</v>
      </c>
      <c r="R912" t="s">
        <v>33</v>
      </c>
      <c r="S912" s="10" t="str">
        <f t="shared" si="144"/>
        <v>theater</v>
      </c>
      <c r="T912" t="str">
        <f t="shared" si="145"/>
        <v>plays</v>
      </c>
      <c r="U912" t="str">
        <f t="shared" si="146"/>
        <v>Jan</v>
      </c>
      <c r="V912" t="str">
        <f t="shared" si="147"/>
        <v>2015</v>
      </c>
      <c r="W912" t="str">
        <f t="shared" si="148"/>
        <v>Jan</v>
      </c>
      <c r="X912" t="str">
        <f t="shared" si="149"/>
        <v>2015</v>
      </c>
    </row>
    <row r="913" spans="1:24" ht="18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 s="7">
        <f t="shared" si="140"/>
        <v>198.94827586206895</v>
      </c>
      <c r="H913" s="7">
        <f t="shared" si="141"/>
        <v>24.976190476190474</v>
      </c>
      <c r="I913">
        <v>462</v>
      </c>
      <c r="J913" t="s">
        <v>21</v>
      </c>
      <c r="K913" t="s">
        <v>22</v>
      </c>
      <c r="L913" s="8">
        <f t="shared" si="142"/>
        <v>43717.208333333328</v>
      </c>
      <c r="M913">
        <v>1568005200</v>
      </c>
      <c r="N913" s="8">
        <f t="shared" si="143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s="10" t="str">
        <f t="shared" si="144"/>
        <v>technology</v>
      </c>
      <c r="T913" t="str">
        <f t="shared" si="145"/>
        <v>web</v>
      </c>
      <c r="U913" t="str">
        <f t="shared" si="146"/>
        <v>Sep</v>
      </c>
      <c r="V913" t="str">
        <f t="shared" si="147"/>
        <v>2019</v>
      </c>
      <c r="W913" t="str">
        <f t="shared" si="148"/>
        <v>Sep</v>
      </c>
      <c r="X913" t="str">
        <f t="shared" si="149"/>
        <v>2019</v>
      </c>
    </row>
    <row r="914" spans="1:24" ht="18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 s="7">
        <f t="shared" si="140"/>
        <v>795</v>
      </c>
      <c r="H914" s="7">
        <f t="shared" si="141"/>
        <v>79.944134078212286</v>
      </c>
      <c r="I914">
        <v>179</v>
      </c>
      <c r="J914" t="s">
        <v>21</v>
      </c>
      <c r="K914" t="s">
        <v>22</v>
      </c>
      <c r="L914" s="8">
        <f t="shared" si="142"/>
        <v>41157.208333333336</v>
      </c>
      <c r="M914">
        <v>1346821200</v>
      </c>
      <c r="N914" s="8">
        <f t="shared" si="143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s="10" t="str">
        <f t="shared" si="144"/>
        <v>film &amp; video</v>
      </c>
      <c r="T914" t="str">
        <f t="shared" si="145"/>
        <v>drama</v>
      </c>
      <c r="U914" t="str">
        <f t="shared" si="146"/>
        <v>Sep</v>
      </c>
      <c r="V914" t="str">
        <f t="shared" si="147"/>
        <v>2012</v>
      </c>
      <c r="W914" t="str">
        <f t="shared" si="148"/>
        <v>Sep</v>
      </c>
      <c r="X914" t="str">
        <f t="shared" si="149"/>
        <v>2012</v>
      </c>
    </row>
    <row r="915" spans="1:24" ht="18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 s="7">
        <f t="shared" si="140"/>
        <v>50.621082621082621</v>
      </c>
      <c r="H915" s="7">
        <f t="shared" si="141"/>
        <v>67.946462715105156</v>
      </c>
      <c r="I915">
        <v>523</v>
      </c>
      <c r="J915" t="s">
        <v>26</v>
      </c>
      <c r="K915" t="s">
        <v>27</v>
      </c>
      <c r="L915" s="8">
        <f t="shared" si="142"/>
        <v>43597.208333333328</v>
      </c>
      <c r="M915">
        <v>1557637200</v>
      </c>
      <c r="N915" s="8">
        <f t="shared" si="143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s="10" t="str">
        <f t="shared" si="144"/>
        <v>film &amp; video</v>
      </c>
      <c r="T915" t="str">
        <f t="shared" si="145"/>
        <v>drama</v>
      </c>
      <c r="U915" t="str">
        <f t="shared" si="146"/>
        <v>May</v>
      </c>
      <c r="V915" t="str">
        <f t="shared" si="147"/>
        <v>2019</v>
      </c>
      <c r="W915" t="str">
        <f t="shared" si="148"/>
        <v>May</v>
      </c>
      <c r="X915" t="str">
        <f t="shared" si="149"/>
        <v>2019</v>
      </c>
    </row>
    <row r="916" spans="1:24" ht="18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 s="7">
        <f t="shared" si="140"/>
        <v>57.4375</v>
      </c>
      <c r="H916" s="7">
        <f t="shared" si="141"/>
        <v>26.070921985815602</v>
      </c>
      <c r="I916">
        <v>141</v>
      </c>
      <c r="J916" t="s">
        <v>40</v>
      </c>
      <c r="K916" t="s">
        <v>41</v>
      </c>
      <c r="L916" s="8">
        <f t="shared" si="142"/>
        <v>41490.208333333336</v>
      </c>
      <c r="M916">
        <v>1375592400</v>
      </c>
      <c r="N916" s="8">
        <f t="shared" si="143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s="10" t="str">
        <f t="shared" si="144"/>
        <v>theater</v>
      </c>
      <c r="T916" t="str">
        <f t="shared" si="145"/>
        <v>plays</v>
      </c>
      <c r="U916" t="str">
        <f t="shared" si="146"/>
        <v>Aug</v>
      </c>
      <c r="V916" t="str">
        <f t="shared" si="147"/>
        <v>2013</v>
      </c>
      <c r="W916" t="str">
        <f t="shared" si="148"/>
        <v>Aug</v>
      </c>
      <c r="X916" t="str">
        <f t="shared" si="149"/>
        <v>2013</v>
      </c>
    </row>
    <row r="917" spans="1:24" ht="18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 s="7">
        <f t="shared" si="140"/>
        <v>155.62827640984909</v>
      </c>
      <c r="H917" s="7">
        <f t="shared" si="141"/>
        <v>105.0032154340836</v>
      </c>
      <c r="I917">
        <v>1866</v>
      </c>
      <c r="J917" t="s">
        <v>40</v>
      </c>
      <c r="K917" t="s">
        <v>41</v>
      </c>
      <c r="L917" s="8">
        <f t="shared" si="142"/>
        <v>42976.208333333328</v>
      </c>
      <c r="M917">
        <v>1503982800</v>
      </c>
      <c r="N917" s="8">
        <f t="shared" si="143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s="10" t="str">
        <f t="shared" si="144"/>
        <v>film &amp; video</v>
      </c>
      <c r="T917" t="str">
        <f t="shared" si="145"/>
        <v>television</v>
      </c>
      <c r="U917" t="str">
        <f t="shared" si="146"/>
        <v>Aug</v>
      </c>
      <c r="V917" t="str">
        <f t="shared" si="147"/>
        <v>2017</v>
      </c>
      <c r="W917" t="str">
        <f t="shared" si="148"/>
        <v>Sep</v>
      </c>
      <c r="X917" t="str">
        <f t="shared" si="149"/>
        <v>2017</v>
      </c>
    </row>
    <row r="918" spans="1:24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 s="7">
        <f t="shared" si="140"/>
        <v>36.297297297297298</v>
      </c>
      <c r="H918" s="7">
        <f t="shared" si="141"/>
        <v>25.826923076923077</v>
      </c>
      <c r="I918">
        <v>52</v>
      </c>
      <c r="J918" t="s">
        <v>21</v>
      </c>
      <c r="K918" t="s">
        <v>22</v>
      </c>
      <c r="L918" s="8">
        <f t="shared" si="142"/>
        <v>41991.25</v>
      </c>
      <c r="M918">
        <v>1418882400</v>
      </c>
      <c r="N918" s="8">
        <f t="shared" si="143"/>
        <v>42000.25</v>
      </c>
      <c r="O918">
        <v>1419660000</v>
      </c>
      <c r="P918" t="b">
        <v>0</v>
      </c>
      <c r="Q918" t="b">
        <v>0</v>
      </c>
      <c r="R918" t="s">
        <v>122</v>
      </c>
      <c r="S918" s="10" t="str">
        <f t="shared" si="144"/>
        <v>photography</v>
      </c>
      <c r="T918" t="str">
        <f t="shared" si="145"/>
        <v>photography books</v>
      </c>
      <c r="U918" t="str">
        <f t="shared" si="146"/>
        <v>Dec</v>
      </c>
      <c r="V918" t="str">
        <f t="shared" si="147"/>
        <v>2014</v>
      </c>
      <c r="W918" t="str">
        <f t="shared" si="148"/>
        <v>Dec</v>
      </c>
      <c r="X918" t="str">
        <f t="shared" si="149"/>
        <v>2014</v>
      </c>
    </row>
    <row r="919" spans="1:24" ht="18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 s="7">
        <f t="shared" si="140"/>
        <v>58.25</v>
      </c>
      <c r="H919" s="7">
        <f t="shared" si="141"/>
        <v>77.666666666666671</v>
      </c>
      <c r="I919">
        <v>27</v>
      </c>
      <c r="J919" t="s">
        <v>40</v>
      </c>
      <c r="K919" t="s">
        <v>41</v>
      </c>
      <c r="L919" s="8">
        <f t="shared" si="142"/>
        <v>40722.208333333336</v>
      </c>
      <c r="M919">
        <v>1309237200</v>
      </c>
      <c r="N919" s="8">
        <f t="shared" si="143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s="10" t="str">
        <f t="shared" si="144"/>
        <v>film &amp; video</v>
      </c>
      <c r="T919" t="str">
        <f t="shared" si="145"/>
        <v>shorts</v>
      </c>
      <c r="U919" t="str">
        <f t="shared" si="146"/>
        <v>Jun</v>
      </c>
      <c r="V919" t="str">
        <f t="shared" si="147"/>
        <v>2011</v>
      </c>
      <c r="W919" t="str">
        <f t="shared" si="148"/>
        <v>Jul</v>
      </c>
      <c r="X919" t="str">
        <f t="shared" si="149"/>
        <v>2011</v>
      </c>
    </row>
    <row r="920" spans="1:24" ht="18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 s="7">
        <f t="shared" si="140"/>
        <v>237.39473684210526</v>
      </c>
      <c r="H920" s="7">
        <f t="shared" si="141"/>
        <v>57.82692307692308</v>
      </c>
      <c r="I920">
        <v>156</v>
      </c>
      <c r="J920" t="s">
        <v>98</v>
      </c>
      <c r="K920" t="s">
        <v>99</v>
      </c>
      <c r="L920" s="8">
        <f t="shared" si="142"/>
        <v>41117.208333333336</v>
      </c>
      <c r="M920">
        <v>1343365200</v>
      </c>
      <c r="N920" s="8">
        <f t="shared" si="143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s="10" t="str">
        <f t="shared" si="144"/>
        <v>publishing</v>
      </c>
      <c r="T920" t="str">
        <f t="shared" si="145"/>
        <v>radio &amp; podcasts</v>
      </c>
      <c r="U920" t="str">
        <f t="shared" si="146"/>
        <v>Jul</v>
      </c>
      <c r="V920" t="str">
        <f t="shared" si="147"/>
        <v>2012</v>
      </c>
      <c r="W920" t="str">
        <f t="shared" si="148"/>
        <v>Aug</v>
      </c>
      <c r="X920" t="str">
        <f t="shared" si="149"/>
        <v>2012</v>
      </c>
    </row>
    <row r="921" spans="1:24" ht="18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 s="7">
        <f t="shared" si="140"/>
        <v>58.75</v>
      </c>
      <c r="H921" s="7">
        <f t="shared" si="141"/>
        <v>92.955555555555549</v>
      </c>
      <c r="I921">
        <v>225</v>
      </c>
      <c r="J921" t="s">
        <v>26</v>
      </c>
      <c r="K921" t="s">
        <v>27</v>
      </c>
      <c r="L921" s="8">
        <f t="shared" si="142"/>
        <v>43022.208333333328</v>
      </c>
      <c r="M921">
        <v>1507957200</v>
      </c>
      <c r="N921" s="8">
        <f t="shared" si="143"/>
        <v>43054.25</v>
      </c>
      <c r="O921">
        <v>1510725600</v>
      </c>
      <c r="P921" t="b">
        <v>0</v>
      </c>
      <c r="Q921" t="b">
        <v>1</v>
      </c>
      <c r="R921" t="s">
        <v>33</v>
      </c>
      <c r="S921" s="10" t="str">
        <f t="shared" si="144"/>
        <v>theater</v>
      </c>
      <c r="T921" t="str">
        <f t="shared" si="145"/>
        <v>plays</v>
      </c>
      <c r="U921" t="str">
        <f t="shared" si="146"/>
        <v>Oct</v>
      </c>
      <c r="V921" t="str">
        <f t="shared" si="147"/>
        <v>2017</v>
      </c>
      <c r="W921" t="str">
        <f t="shared" si="148"/>
        <v>Nov</v>
      </c>
      <c r="X921" t="str">
        <f t="shared" si="149"/>
        <v>2017</v>
      </c>
    </row>
    <row r="922" spans="1:24" ht="18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 s="7">
        <f t="shared" si="140"/>
        <v>182.56603773584905</v>
      </c>
      <c r="H922" s="7">
        <f t="shared" si="141"/>
        <v>37.945098039215686</v>
      </c>
      <c r="I922">
        <v>255</v>
      </c>
      <c r="J922" t="s">
        <v>21</v>
      </c>
      <c r="K922" t="s">
        <v>22</v>
      </c>
      <c r="L922" s="8">
        <f t="shared" si="142"/>
        <v>43503.25</v>
      </c>
      <c r="M922">
        <v>1549519200</v>
      </c>
      <c r="N922" s="8">
        <f t="shared" si="143"/>
        <v>43523.25</v>
      </c>
      <c r="O922">
        <v>1551247200</v>
      </c>
      <c r="P922" t="b">
        <v>1</v>
      </c>
      <c r="Q922" t="b">
        <v>0</v>
      </c>
      <c r="R922" t="s">
        <v>71</v>
      </c>
      <c r="S922" s="10" t="str">
        <f t="shared" si="144"/>
        <v>film &amp; video</v>
      </c>
      <c r="T922" t="str">
        <f t="shared" si="145"/>
        <v>animation</v>
      </c>
      <c r="U922" t="str">
        <f t="shared" si="146"/>
        <v>Feb</v>
      </c>
      <c r="V922" t="str">
        <f t="shared" si="147"/>
        <v>2019</v>
      </c>
      <c r="W922" t="str">
        <f t="shared" si="148"/>
        <v>Feb</v>
      </c>
      <c r="X922" t="str">
        <f t="shared" si="149"/>
        <v>2019</v>
      </c>
    </row>
    <row r="923" spans="1:24" ht="18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 s="7">
        <f t="shared" si="140"/>
        <v>0.75436408977556113</v>
      </c>
      <c r="H923" s="7">
        <f t="shared" si="141"/>
        <v>31.842105263157894</v>
      </c>
      <c r="I923">
        <v>38</v>
      </c>
      <c r="J923" t="s">
        <v>21</v>
      </c>
      <c r="K923" t="s">
        <v>22</v>
      </c>
      <c r="L923" s="8">
        <f t="shared" si="142"/>
        <v>40951.25</v>
      </c>
      <c r="M923">
        <v>1329026400</v>
      </c>
      <c r="N923" s="8">
        <f t="shared" si="143"/>
        <v>40965.25</v>
      </c>
      <c r="O923">
        <v>1330236000</v>
      </c>
      <c r="P923" t="b">
        <v>0</v>
      </c>
      <c r="Q923" t="b">
        <v>0</v>
      </c>
      <c r="R923" t="s">
        <v>28</v>
      </c>
      <c r="S923" s="10" t="str">
        <f t="shared" si="144"/>
        <v>technology</v>
      </c>
      <c r="T923" t="str">
        <f t="shared" si="145"/>
        <v>web</v>
      </c>
      <c r="U923" t="str">
        <f t="shared" si="146"/>
        <v>Feb</v>
      </c>
      <c r="V923" t="str">
        <f t="shared" si="147"/>
        <v>2012</v>
      </c>
      <c r="W923" t="str">
        <f t="shared" si="148"/>
        <v>Feb</v>
      </c>
      <c r="X923" t="str">
        <f t="shared" si="149"/>
        <v>2012</v>
      </c>
    </row>
    <row r="924" spans="1:24" ht="18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 s="7">
        <f t="shared" si="140"/>
        <v>175.95330739299609</v>
      </c>
      <c r="H924" s="7">
        <f t="shared" si="141"/>
        <v>40</v>
      </c>
      <c r="I924">
        <v>2261</v>
      </c>
      <c r="J924" t="s">
        <v>21</v>
      </c>
      <c r="K924" t="s">
        <v>22</v>
      </c>
      <c r="L924" s="8">
        <f t="shared" si="142"/>
        <v>43443.25</v>
      </c>
      <c r="M924">
        <v>1544335200</v>
      </c>
      <c r="N924" s="8">
        <f t="shared" si="143"/>
        <v>43452.25</v>
      </c>
      <c r="O924">
        <v>1545112800</v>
      </c>
      <c r="P924" t="b">
        <v>0</v>
      </c>
      <c r="Q924" t="b">
        <v>1</v>
      </c>
      <c r="R924" t="s">
        <v>319</v>
      </c>
      <c r="S924" s="10" t="str">
        <f t="shared" si="144"/>
        <v>music</v>
      </c>
      <c r="T924" t="str">
        <f t="shared" si="145"/>
        <v>world music</v>
      </c>
      <c r="U924" t="str">
        <f t="shared" si="146"/>
        <v>Dec</v>
      </c>
      <c r="V924" t="str">
        <f t="shared" si="147"/>
        <v>2018</v>
      </c>
      <c r="W924" t="str">
        <f t="shared" si="148"/>
        <v>Dec</v>
      </c>
      <c r="X924" t="str">
        <f t="shared" si="149"/>
        <v>2018</v>
      </c>
    </row>
    <row r="925" spans="1:24" ht="18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 s="7">
        <f t="shared" si="140"/>
        <v>237.88235294117646</v>
      </c>
      <c r="H925" s="7">
        <f t="shared" si="141"/>
        <v>101.1</v>
      </c>
      <c r="I925">
        <v>40</v>
      </c>
      <c r="J925" t="s">
        <v>21</v>
      </c>
      <c r="K925" t="s">
        <v>22</v>
      </c>
      <c r="L925" s="8">
        <f t="shared" si="142"/>
        <v>40373.208333333336</v>
      </c>
      <c r="M925">
        <v>1279083600</v>
      </c>
      <c r="N925" s="8">
        <f t="shared" si="143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s="10" t="str">
        <f t="shared" si="144"/>
        <v>theater</v>
      </c>
      <c r="T925" t="str">
        <f t="shared" si="145"/>
        <v>plays</v>
      </c>
      <c r="U925" t="str">
        <f t="shared" si="146"/>
        <v>Jul</v>
      </c>
      <c r="V925" t="str">
        <f t="shared" si="147"/>
        <v>2010</v>
      </c>
      <c r="W925" t="str">
        <f t="shared" si="148"/>
        <v>Jul</v>
      </c>
      <c r="X925" t="str">
        <f t="shared" si="149"/>
        <v>2010</v>
      </c>
    </row>
    <row r="926" spans="1:24" ht="18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 s="7">
        <f t="shared" si="140"/>
        <v>488.05076142131981</v>
      </c>
      <c r="H926" s="7">
        <f t="shared" si="141"/>
        <v>84.006989951944078</v>
      </c>
      <c r="I926">
        <v>2289</v>
      </c>
      <c r="J926" t="s">
        <v>107</v>
      </c>
      <c r="K926" t="s">
        <v>108</v>
      </c>
      <c r="L926" s="8">
        <f t="shared" si="142"/>
        <v>43769.208333333328</v>
      </c>
      <c r="M926">
        <v>1572498000</v>
      </c>
      <c r="N926" s="8">
        <f t="shared" si="143"/>
        <v>43780.25</v>
      </c>
      <c r="O926">
        <v>1573452000</v>
      </c>
      <c r="P926" t="b">
        <v>0</v>
      </c>
      <c r="Q926" t="b">
        <v>0</v>
      </c>
      <c r="R926" t="s">
        <v>33</v>
      </c>
      <c r="S926" s="10" t="str">
        <f t="shared" si="144"/>
        <v>theater</v>
      </c>
      <c r="T926" t="str">
        <f t="shared" si="145"/>
        <v>plays</v>
      </c>
      <c r="U926" t="str">
        <f t="shared" si="146"/>
        <v>Oct</v>
      </c>
      <c r="V926" t="str">
        <f t="shared" si="147"/>
        <v>2019</v>
      </c>
      <c r="W926" t="str">
        <f t="shared" si="148"/>
        <v>Nov</v>
      </c>
      <c r="X926" t="str">
        <f t="shared" si="149"/>
        <v>2019</v>
      </c>
    </row>
    <row r="927" spans="1:24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 s="7">
        <f t="shared" si="140"/>
        <v>224.06666666666669</v>
      </c>
      <c r="H927" s="7">
        <f t="shared" si="141"/>
        <v>103.41538461538461</v>
      </c>
      <c r="I927">
        <v>65</v>
      </c>
      <c r="J927" t="s">
        <v>21</v>
      </c>
      <c r="K927" t="s">
        <v>22</v>
      </c>
      <c r="L927" s="8">
        <f t="shared" si="142"/>
        <v>43000.208333333328</v>
      </c>
      <c r="M927">
        <v>1506056400</v>
      </c>
      <c r="N927" s="8">
        <f t="shared" si="143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s="10" t="str">
        <f t="shared" si="144"/>
        <v>theater</v>
      </c>
      <c r="T927" t="str">
        <f t="shared" si="145"/>
        <v>plays</v>
      </c>
      <c r="U927" t="str">
        <f t="shared" si="146"/>
        <v>Sep</v>
      </c>
      <c r="V927" t="str">
        <f t="shared" si="147"/>
        <v>2017</v>
      </c>
      <c r="W927" t="str">
        <f t="shared" si="148"/>
        <v>Oct</v>
      </c>
      <c r="X927" t="str">
        <f t="shared" si="149"/>
        <v>2017</v>
      </c>
    </row>
    <row r="928" spans="1:24" ht="18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 s="7">
        <f t="shared" si="140"/>
        <v>18.126436781609197</v>
      </c>
      <c r="H928" s="7">
        <f t="shared" si="141"/>
        <v>105.13333333333334</v>
      </c>
      <c r="I928">
        <v>15</v>
      </c>
      <c r="J928" t="s">
        <v>21</v>
      </c>
      <c r="K928" t="s">
        <v>22</v>
      </c>
      <c r="L928" s="8">
        <f t="shared" si="142"/>
        <v>42502.208333333328</v>
      </c>
      <c r="M928">
        <v>1463029200</v>
      </c>
      <c r="N928" s="8">
        <f t="shared" si="143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s="10" t="str">
        <f t="shared" si="144"/>
        <v>food</v>
      </c>
      <c r="T928" t="str">
        <f t="shared" si="145"/>
        <v>food trucks</v>
      </c>
      <c r="U928" t="str">
        <f t="shared" si="146"/>
        <v>May</v>
      </c>
      <c r="V928" t="str">
        <f t="shared" si="147"/>
        <v>2016</v>
      </c>
      <c r="W928" t="str">
        <f t="shared" si="148"/>
        <v>May</v>
      </c>
      <c r="X928" t="str">
        <f t="shared" si="149"/>
        <v>2016</v>
      </c>
    </row>
    <row r="929" spans="1:24" ht="18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 s="7">
        <f t="shared" si="140"/>
        <v>45.847222222222221</v>
      </c>
      <c r="H929" s="7">
        <f t="shared" si="141"/>
        <v>89.21621621621621</v>
      </c>
      <c r="I929">
        <v>37</v>
      </c>
      <c r="J929" t="s">
        <v>21</v>
      </c>
      <c r="K929" t="s">
        <v>22</v>
      </c>
      <c r="L929" s="8">
        <f t="shared" si="142"/>
        <v>41102.208333333336</v>
      </c>
      <c r="M929">
        <v>1342069200</v>
      </c>
      <c r="N929" s="8">
        <f t="shared" si="143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s="10" t="str">
        <f t="shared" si="144"/>
        <v>theater</v>
      </c>
      <c r="T929" t="str">
        <f t="shared" si="145"/>
        <v>plays</v>
      </c>
      <c r="U929" t="str">
        <f t="shared" si="146"/>
        <v>Jul</v>
      </c>
      <c r="V929" t="str">
        <f t="shared" si="147"/>
        <v>2012</v>
      </c>
      <c r="W929" t="str">
        <f t="shared" si="148"/>
        <v>Aug</v>
      </c>
      <c r="X929" t="str">
        <f t="shared" si="149"/>
        <v>2012</v>
      </c>
    </row>
    <row r="930" spans="1:24" ht="18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 s="7">
        <f t="shared" si="140"/>
        <v>117.31541218637993</v>
      </c>
      <c r="H930" s="7">
        <f t="shared" si="141"/>
        <v>51.995234312946785</v>
      </c>
      <c r="I930">
        <v>3777</v>
      </c>
      <c r="J930" t="s">
        <v>107</v>
      </c>
      <c r="K930" t="s">
        <v>108</v>
      </c>
      <c r="L930" s="8">
        <f t="shared" si="142"/>
        <v>41637.25</v>
      </c>
      <c r="M930">
        <v>1388296800</v>
      </c>
      <c r="N930" s="8">
        <f t="shared" si="143"/>
        <v>41646.25</v>
      </c>
      <c r="O930">
        <v>1389074400</v>
      </c>
      <c r="P930" t="b">
        <v>0</v>
      </c>
      <c r="Q930" t="b">
        <v>0</v>
      </c>
      <c r="R930" t="s">
        <v>28</v>
      </c>
      <c r="S930" s="10" t="str">
        <f t="shared" si="144"/>
        <v>technology</v>
      </c>
      <c r="T930" t="str">
        <f t="shared" si="145"/>
        <v>web</v>
      </c>
      <c r="U930" t="str">
        <f t="shared" si="146"/>
        <v>Dec</v>
      </c>
      <c r="V930" t="str">
        <f t="shared" si="147"/>
        <v>2013</v>
      </c>
      <c r="W930" t="str">
        <f t="shared" si="148"/>
        <v>Jan</v>
      </c>
      <c r="X930" t="str">
        <f t="shared" si="149"/>
        <v>2014</v>
      </c>
    </row>
    <row r="931" spans="1:24" ht="18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 s="7">
        <f t="shared" si="140"/>
        <v>217.30909090909088</v>
      </c>
      <c r="H931" s="7">
        <f t="shared" si="141"/>
        <v>64.956521739130437</v>
      </c>
      <c r="I931">
        <v>184</v>
      </c>
      <c r="J931" t="s">
        <v>40</v>
      </c>
      <c r="K931" t="s">
        <v>41</v>
      </c>
      <c r="L931" s="8">
        <f t="shared" si="142"/>
        <v>42858.208333333328</v>
      </c>
      <c r="M931">
        <v>1493787600</v>
      </c>
      <c r="N931" s="8">
        <f t="shared" si="143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s="10" t="str">
        <f t="shared" si="144"/>
        <v>theater</v>
      </c>
      <c r="T931" t="str">
        <f t="shared" si="145"/>
        <v>plays</v>
      </c>
      <c r="U931" t="str">
        <f t="shared" si="146"/>
        <v>May</v>
      </c>
      <c r="V931" t="str">
        <f t="shared" si="147"/>
        <v>2017</v>
      </c>
      <c r="W931" t="str">
        <f t="shared" si="148"/>
        <v>May</v>
      </c>
      <c r="X931" t="str">
        <f t="shared" si="149"/>
        <v>2017</v>
      </c>
    </row>
    <row r="932" spans="1:24" ht="18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 s="7">
        <f t="shared" si="140"/>
        <v>112.28571428571428</v>
      </c>
      <c r="H932" s="7">
        <f t="shared" si="141"/>
        <v>46.235294117647058</v>
      </c>
      <c r="I932">
        <v>85</v>
      </c>
      <c r="J932" t="s">
        <v>21</v>
      </c>
      <c r="K932" t="s">
        <v>22</v>
      </c>
      <c r="L932" s="8">
        <f t="shared" si="142"/>
        <v>42060.25</v>
      </c>
      <c r="M932">
        <v>1424844000</v>
      </c>
      <c r="N932" s="8">
        <f t="shared" si="143"/>
        <v>42067.25</v>
      </c>
      <c r="O932">
        <v>1425448800</v>
      </c>
      <c r="P932" t="b">
        <v>0</v>
      </c>
      <c r="Q932" t="b">
        <v>1</v>
      </c>
      <c r="R932" t="s">
        <v>33</v>
      </c>
      <c r="S932" s="10" t="str">
        <f t="shared" si="144"/>
        <v>theater</v>
      </c>
      <c r="T932" t="str">
        <f t="shared" si="145"/>
        <v>plays</v>
      </c>
      <c r="U932" t="str">
        <f t="shared" si="146"/>
        <v>Feb</v>
      </c>
      <c r="V932" t="str">
        <f t="shared" si="147"/>
        <v>2015</v>
      </c>
      <c r="W932" t="str">
        <f t="shared" si="148"/>
        <v>Mar</v>
      </c>
      <c r="X932" t="str">
        <f t="shared" si="149"/>
        <v>2015</v>
      </c>
    </row>
    <row r="933" spans="1:24" ht="18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 s="7">
        <f t="shared" si="140"/>
        <v>72.51898734177216</v>
      </c>
      <c r="H933" s="7">
        <f t="shared" si="141"/>
        <v>51.151785714285715</v>
      </c>
      <c r="I933">
        <v>112</v>
      </c>
      <c r="J933" t="s">
        <v>21</v>
      </c>
      <c r="K933" t="s">
        <v>22</v>
      </c>
      <c r="L933" s="8">
        <f t="shared" si="142"/>
        <v>41818.208333333336</v>
      </c>
      <c r="M933">
        <v>1403931600</v>
      </c>
      <c r="N933" s="8">
        <f t="shared" si="143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s="10" t="str">
        <f t="shared" si="144"/>
        <v>theater</v>
      </c>
      <c r="T933" t="str">
        <f t="shared" si="145"/>
        <v>plays</v>
      </c>
      <c r="U933" t="str">
        <f t="shared" si="146"/>
        <v>Jun</v>
      </c>
      <c r="V933" t="str">
        <f t="shared" si="147"/>
        <v>2014</v>
      </c>
      <c r="W933" t="str">
        <f t="shared" si="148"/>
        <v>Jun</v>
      </c>
      <c r="X933" t="str">
        <f t="shared" si="149"/>
        <v>2014</v>
      </c>
    </row>
    <row r="934" spans="1:24" ht="18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 s="7">
        <f t="shared" si="140"/>
        <v>212.30434782608697</v>
      </c>
      <c r="H934" s="7">
        <f t="shared" si="141"/>
        <v>33.909722222222221</v>
      </c>
      <c r="I934">
        <v>144</v>
      </c>
      <c r="J934" t="s">
        <v>21</v>
      </c>
      <c r="K934" t="s">
        <v>22</v>
      </c>
      <c r="L934" s="8">
        <f t="shared" si="142"/>
        <v>41709.208333333336</v>
      </c>
      <c r="M934">
        <v>1394514000</v>
      </c>
      <c r="N934" s="8">
        <f t="shared" si="143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s="10" t="str">
        <f t="shared" si="144"/>
        <v>music</v>
      </c>
      <c r="T934" t="str">
        <f t="shared" si="145"/>
        <v>rock</v>
      </c>
      <c r="U934" t="str">
        <f t="shared" si="146"/>
        <v>Mar</v>
      </c>
      <c r="V934" t="str">
        <f t="shared" si="147"/>
        <v>2014</v>
      </c>
      <c r="W934" t="str">
        <f t="shared" si="148"/>
        <v>Mar</v>
      </c>
      <c r="X934" t="str">
        <f t="shared" si="149"/>
        <v>2014</v>
      </c>
    </row>
    <row r="935" spans="1:24" ht="18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 s="7">
        <f t="shared" si="140"/>
        <v>239.74657534246577</v>
      </c>
      <c r="H935" s="7">
        <f t="shared" si="141"/>
        <v>92.016298633017882</v>
      </c>
      <c r="I935">
        <v>1902</v>
      </c>
      <c r="J935" t="s">
        <v>21</v>
      </c>
      <c r="K935" t="s">
        <v>22</v>
      </c>
      <c r="L935" s="8">
        <f t="shared" si="142"/>
        <v>41372.208333333336</v>
      </c>
      <c r="M935">
        <v>1365397200</v>
      </c>
      <c r="N935" s="8">
        <f t="shared" si="143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s="10" t="str">
        <f t="shared" si="144"/>
        <v>theater</v>
      </c>
      <c r="T935" t="str">
        <f t="shared" si="145"/>
        <v>plays</v>
      </c>
      <c r="U935" t="str">
        <f t="shared" si="146"/>
        <v>Apr</v>
      </c>
      <c r="V935" t="str">
        <f t="shared" si="147"/>
        <v>2013</v>
      </c>
      <c r="W935" t="str">
        <f t="shared" si="148"/>
        <v>Apr</v>
      </c>
      <c r="X935" t="str">
        <f t="shared" si="149"/>
        <v>2013</v>
      </c>
    </row>
    <row r="936" spans="1:24" ht="18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 s="7">
        <f t="shared" si="140"/>
        <v>181.93548387096774</v>
      </c>
      <c r="H936" s="7">
        <f t="shared" si="141"/>
        <v>107.42857142857143</v>
      </c>
      <c r="I936">
        <v>105</v>
      </c>
      <c r="J936" t="s">
        <v>21</v>
      </c>
      <c r="K936" t="s">
        <v>22</v>
      </c>
      <c r="L936" s="8">
        <f t="shared" si="142"/>
        <v>42422.25</v>
      </c>
      <c r="M936">
        <v>1456120800</v>
      </c>
      <c r="N936" s="8">
        <f t="shared" si="143"/>
        <v>42428.25</v>
      </c>
      <c r="O936">
        <v>1456639200</v>
      </c>
      <c r="P936" t="b">
        <v>0</v>
      </c>
      <c r="Q936" t="b">
        <v>0</v>
      </c>
      <c r="R936" t="s">
        <v>33</v>
      </c>
      <c r="S936" s="10" t="str">
        <f t="shared" si="144"/>
        <v>theater</v>
      </c>
      <c r="T936" t="str">
        <f t="shared" si="145"/>
        <v>plays</v>
      </c>
      <c r="U936" t="str">
        <f t="shared" si="146"/>
        <v>Feb</v>
      </c>
      <c r="V936" t="str">
        <f t="shared" si="147"/>
        <v>2016</v>
      </c>
      <c r="W936" t="str">
        <f t="shared" si="148"/>
        <v>Feb</v>
      </c>
      <c r="X936" t="str">
        <f t="shared" si="149"/>
        <v>2016</v>
      </c>
    </row>
    <row r="937" spans="1:24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 s="7">
        <f t="shared" si="140"/>
        <v>164.13114754098362</v>
      </c>
      <c r="H937" s="7">
        <f t="shared" si="141"/>
        <v>75.848484848484844</v>
      </c>
      <c r="I937">
        <v>132</v>
      </c>
      <c r="J937" t="s">
        <v>21</v>
      </c>
      <c r="K937" t="s">
        <v>22</v>
      </c>
      <c r="L937" s="8">
        <f t="shared" si="142"/>
        <v>42209.208333333328</v>
      </c>
      <c r="M937">
        <v>1437714000</v>
      </c>
      <c r="N937" s="8">
        <f t="shared" si="143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s="10" t="str">
        <f t="shared" si="144"/>
        <v>theater</v>
      </c>
      <c r="T937" t="str">
        <f t="shared" si="145"/>
        <v>plays</v>
      </c>
      <c r="U937" t="str">
        <f t="shared" si="146"/>
        <v>Jul</v>
      </c>
      <c r="V937" t="str">
        <f t="shared" si="147"/>
        <v>2015</v>
      </c>
      <c r="W937" t="str">
        <f t="shared" si="148"/>
        <v>Jul</v>
      </c>
      <c r="X937" t="str">
        <f t="shared" si="149"/>
        <v>2015</v>
      </c>
    </row>
    <row r="938" spans="1:24" ht="18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 s="7">
        <f t="shared" si="140"/>
        <v>1.6375968992248062</v>
      </c>
      <c r="H938" s="7">
        <f t="shared" si="141"/>
        <v>80.476190476190482</v>
      </c>
      <c r="I938">
        <v>21</v>
      </c>
      <c r="J938" t="s">
        <v>21</v>
      </c>
      <c r="K938" t="s">
        <v>22</v>
      </c>
      <c r="L938" s="8">
        <f t="shared" si="142"/>
        <v>43668.208333333328</v>
      </c>
      <c r="M938">
        <v>1563771600</v>
      </c>
      <c r="N938" s="8">
        <f t="shared" si="143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s="10" t="str">
        <f t="shared" si="144"/>
        <v>theater</v>
      </c>
      <c r="T938" t="str">
        <f t="shared" si="145"/>
        <v>plays</v>
      </c>
      <c r="U938" t="str">
        <f t="shared" si="146"/>
        <v>Jul</v>
      </c>
      <c r="V938" t="str">
        <f t="shared" si="147"/>
        <v>2019</v>
      </c>
      <c r="W938" t="str">
        <f t="shared" si="148"/>
        <v>Jul</v>
      </c>
      <c r="X938" t="str">
        <f t="shared" si="149"/>
        <v>2019</v>
      </c>
    </row>
    <row r="939" spans="1:24" ht="18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 s="7">
        <f t="shared" si="140"/>
        <v>49.64385964912281</v>
      </c>
      <c r="H939" s="7">
        <f t="shared" si="141"/>
        <v>86.978483606557376</v>
      </c>
      <c r="I939">
        <v>976</v>
      </c>
      <c r="J939" t="s">
        <v>21</v>
      </c>
      <c r="K939" t="s">
        <v>22</v>
      </c>
      <c r="L939" s="8">
        <f t="shared" si="142"/>
        <v>42334.25</v>
      </c>
      <c r="M939">
        <v>1448517600</v>
      </c>
      <c r="N939" s="8">
        <f t="shared" si="143"/>
        <v>42343.25</v>
      </c>
      <c r="O939">
        <v>1449295200</v>
      </c>
      <c r="P939" t="b">
        <v>0</v>
      </c>
      <c r="Q939" t="b">
        <v>0</v>
      </c>
      <c r="R939" t="s">
        <v>42</v>
      </c>
      <c r="S939" s="10" t="str">
        <f t="shared" si="144"/>
        <v>film &amp; video</v>
      </c>
      <c r="T939" t="str">
        <f t="shared" si="145"/>
        <v>documentary</v>
      </c>
      <c r="U939" t="str">
        <f t="shared" si="146"/>
        <v>Nov</v>
      </c>
      <c r="V939" t="str">
        <f t="shared" si="147"/>
        <v>2015</v>
      </c>
      <c r="W939" t="str">
        <f t="shared" si="148"/>
        <v>Dec</v>
      </c>
      <c r="X939" t="str">
        <f t="shared" si="149"/>
        <v>2015</v>
      </c>
    </row>
    <row r="940" spans="1:24" ht="18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 s="7">
        <f t="shared" si="140"/>
        <v>109.70652173913042</v>
      </c>
      <c r="H940" s="7">
        <f t="shared" si="141"/>
        <v>105.13541666666667</v>
      </c>
      <c r="I940">
        <v>96</v>
      </c>
      <c r="J940" t="s">
        <v>21</v>
      </c>
      <c r="K940" t="s">
        <v>22</v>
      </c>
      <c r="L940" s="8">
        <f t="shared" si="142"/>
        <v>43263.208333333328</v>
      </c>
      <c r="M940">
        <v>1528779600</v>
      </c>
      <c r="N940" s="8">
        <f t="shared" si="143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s="10" t="str">
        <f t="shared" si="144"/>
        <v>publishing</v>
      </c>
      <c r="T940" t="str">
        <f t="shared" si="145"/>
        <v>fiction</v>
      </c>
      <c r="U940" t="str">
        <f t="shared" si="146"/>
        <v>Jun</v>
      </c>
      <c r="V940" t="str">
        <f t="shared" si="147"/>
        <v>2018</v>
      </c>
      <c r="W940" t="str">
        <f t="shared" si="148"/>
        <v>Jul</v>
      </c>
      <c r="X940" t="str">
        <f t="shared" si="149"/>
        <v>2018</v>
      </c>
    </row>
    <row r="941" spans="1:24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 s="7">
        <f t="shared" si="140"/>
        <v>49.217948717948715</v>
      </c>
      <c r="H941" s="7">
        <f t="shared" si="141"/>
        <v>57.298507462686565</v>
      </c>
      <c r="I941">
        <v>67</v>
      </c>
      <c r="J941" t="s">
        <v>21</v>
      </c>
      <c r="K941" t="s">
        <v>22</v>
      </c>
      <c r="L941" s="8">
        <f t="shared" si="142"/>
        <v>40670.208333333336</v>
      </c>
      <c r="M941">
        <v>1304744400</v>
      </c>
      <c r="N941" s="8">
        <f t="shared" si="143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s="10" t="str">
        <f t="shared" si="144"/>
        <v>games</v>
      </c>
      <c r="T941" t="str">
        <f t="shared" si="145"/>
        <v>video games</v>
      </c>
      <c r="U941" t="str">
        <f t="shared" si="146"/>
        <v>May</v>
      </c>
      <c r="V941" t="str">
        <f t="shared" si="147"/>
        <v>2011</v>
      </c>
      <c r="W941" t="str">
        <f t="shared" si="148"/>
        <v>May</v>
      </c>
      <c r="X941" t="str">
        <f t="shared" si="149"/>
        <v>2011</v>
      </c>
    </row>
    <row r="942" spans="1:24" ht="18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 s="7">
        <f t="shared" si="140"/>
        <v>62.232323232323225</v>
      </c>
      <c r="H942" s="7">
        <f t="shared" si="141"/>
        <v>93.348484848484844</v>
      </c>
      <c r="I942">
        <v>66</v>
      </c>
      <c r="J942" t="s">
        <v>15</v>
      </c>
      <c r="K942" t="s">
        <v>16</v>
      </c>
      <c r="L942" s="8">
        <f t="shared" si="142"/>
        <v>41244.25</v>
      </c>
      <c r="M942">
        <v>1354341600</v>
      </c>
      <c r="N942" s="8">
        <f t="shared" si="143"/>
        <v>41266.25</v>
      </c>
      <c r="O942">
        <v>1356242400</v>
      </c>
      <c r="P942" t="b">
        <v>0</v>
      </c>
      <c r="Q942" t="b">
        <v>0</v>
      </c>
      <c r="R942" t="s">
        <v>28</v>
      </c>
      <c r="S942" s="10" t="str">
        <f t="shared" si="144"/>
        <v>technology</v>
      </c>
      <c r="T942" t="str">
        <f t="shared" si="145"/>
        <v>web</v>
      </c>
      <c r="U942" t="str">
        <f t="shared" si="146"/>
        <v>Dec</v>
      </c>
      <c r="V942" t="str">
        <f t="shared" si="147"/>
        <v>2012</v>
      </c>
      <c r="W942" t="str">
        <f t="shared" si="148"/>
        <v>Dec</v>
      </c>
      <c r="X942" t="str">
        <f t="shared" si="149"/>
        <v>2012</v>
      </c>
    </row>
    <row r="943" spans="1:24" ht="18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 s="7">
        <f t="shared" si="140"/>
        <v>13.05813953488372</v>
      </c>
      <c r="H943" s="7">
        <f t="shared" si="141"/>
        <v>71.987179487179489</v>
      </c>
      <c r="I943">
        <v>78</v>
      </c>
      <c r="J943" t="s">
        <v>21</v>
      </c>
      <c r="K943" t="s">
        <v>22</v>
      </c>
      <c r="L943" s="8">
        <f t="shared" si="142"/>
        <v>40552.25</v>
      </c>
      <c r="M943">
        <v>1294552800</v>
      </c>
      <c r="N943" s="8">
        <f t="shared" si="143"/>
        <v>40587.25</v>
      </c>
      <c r="O943">
        <v>1297576800</v>
      </c>
      <c r="P943" t="b">
        <v>1</v>
      </c>
      <c r="Q943" t="b">
        <v>0</v>
      </c>
      <c r="R943" t="s">
        <v>33</v>
      </c>
      <c r="S943" s="10" t="str">
        <f t="shared" si="144"/>
        <v>theater</v>
      </c>
      <c r="T943" t="str">
        <f t="shared" si="145"/>
        <v>plays</v>
      </c>
      <c r="U943" t="str">
        <f t="shared" si="146"/>
        <v>Jan</v>
      </c>
      <c r="V943" t="str">
        <f t="shared" si="147"/>
        <v>2011</v>
      </c>
      <c r="W943" t="str">
        <f t="shared" si="148"/>
        <v>Feb</v>
      </c>
      <c r="X943" t="str">
        <f t="shared" si="149"/>
        <v>2011</v>
      </c>
    </row>
    <row r="944" spans="1:24" ht="18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 s="7">
        <f t="shared" si="140"/>
        <v>64.635416666666671</v>
      </c>
      <c r="H944" s="7">
        <f t="shared" si="141"/>
        <v>92.611940298507463</v>
      </c>
      <c r="I944">
        <v>67</v>
      </c>
      <c r="J944" t="s">
        <v>26</v>
      </c>
      <c r="K944" t="s">
        <v>27</v>
      </c>
      <c r="L944" s="8">
        <f t="shared" si="142"/>
        <v>40568.25</v>
      </c>
      <c r="M944">
        <v>1295935200</v>
      </c>
      <c r="N944" s="8">
        <f t="shared" si="143"/>
        <v>40571.25</v>
      </c>
      <c r="O944">
        <v>1296194400</v>
      </c>
      <c r="P944" t="b">
        <v>0</v>
      </c>
      <c r="Q944" t="b">
        <v>0</v>
      </c>
      <c r="R944" t="s">
        <v>33</v>
      </c>
      <c r="S944" s="10" t="str">
        <f t="shared" si="144"/>
        <v>theater</v>
      </c>
      <c r="T944" t="str">
        <f t="shared" si="145"/>
        <v>plays</v>
      </c>
      <c r="U944" t="str">
        <f t="shared" si="146"/>
        <v>Jan</v>
      </c>
      <c r="V944" t="str">
        <f t="shared" si="147"/>
        <v>2011</v>
      </c>
      <c r="W944" t="str">
        <f t="shared" si="148"/>
        <v>Jan</v>
      </c>
      <c r="X944" t="str">
        <f t="shared" si="149"/>
        <v>2011</v>
      </c>
    </row>
    <row r="945" spans="1:24" ht="18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 s="7">
        <f t="shared" si="140"/>
        <v>159.58666666666667</v>
      </c>
      <c r="H945" s="7">
        <f t="shared" si="141"/>
        <v>104.99122807017544</v>
      </c>
      <c r="I945">
        <v>114</v>
      </c>
      <c r="J945" t="s">
        <v>21</v>
      </c>
      <c r="K945" t="s">
        <v>22</v>
      </c>
      <c r="L945" s="8">
        <f t="shared" si="142"/>
        <v>41906.208333333336</v>
      </c>
      <c r="M945">
        <v>1411534800</v>
      </c>
      <c r="N945" s="8">
        <f t="shared" si="143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s="10" t="str">
        <f t="shared" si="144"/>
        <v>food</v>
      </c>
      <c r="T945" t="str">
        <f t="shared" si="145"/>
        <v>food trucks</v>
      </c>
      <c r="U945" t="str">
        <f t="shared" si="146"/>
        <v>Sep</v>
      </c>
      <c r="V945" t="str">
        <f t="shared" si="147"/>
        <v>2014</v>
      </c>
      <c r="W945" t="str">
        <f t="shared" si="148"/>
        <v>Oct</v>
      </c>
      <c r="X945" t="str">
        <f t="shared" si="149"/>
        <v>2014</v>
      </c>
    </row>
    <row r="946" spans="1:24" ht="18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 s="7">
        <f t="shared" si="140"/>
        <v>81.42</v>
      </c>
      <c r="H946" s="7">
        <f t="shared" si="141"/>
        <v>30.958174904942965</v>
      </c>
      <c r="I946">
        <v>263</v>
      </c>
      <c r="J946" t="s">
        <v>26</v>
      </c>
      <c r="K946" t="s">
        <v>27</v>
      </c>
      <c r="L946" s="8">
        <f t="shared" si="142"/>
        <v>42776.25</v>
      </c>
      <c r="M946">
        <v>1486706400</v>
      </c>
      <c r="N946" s="8">
        <f t="shared" si="143"/>
        <v>42795.25</v>
      </c>
      <c r="O946">
        <v>1488348000</v>
      </c>
      <c r="P946" t="b">
        <v>0</v>
      </c>
      <c r="Q946" t="b">
        <v>0</v>
      </c>
      <c r="R946" t="s">
        <v>122</v>
      </c>
      <c r="S946" s="10" t="str">
        <f t="shared" si="144"/>
        <v>photography</v>
      </c>
      <c r="T946" t="str">
        <f t="shared" si="145"/>
        <v>photography books</v>
      </c>
      <c r="U946" t="str">
        <f t="shared" si="146"/>
        <v>Feb</v>
      </c>
      <c r="V946" t="str">
        <f t="shared" si="147"/>
        <v>2017</v>
      </c>
      <c r="W946" t="str">
        <f t="shared" si="148"/>
        <v>Mar</v>
      </c>
      <c r="X946" t="str">
        <f t="shared" si="149"/>
        <v>2017</v>
      </c>
    </row>
    <row r="947" spans="1:24" ht="18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 s="7">
        <f t="shared" si="140"/>
        <v>32.444767441860463</v>
      </c>
      <c r="H947" s="7">
        <f t="shared" si="141"/>
        <v>33.001182732111175</v>
      </c>
      <c r="I947">
        <v>1691</v>
      </c>
      <c r="J947" t="s">
        <v>21</v>
      </c>
      <c r="K947" t="s">
        <v>22</v>
      </c>
      <c r="L947" s="8">
        <f t="shared" si="142"/>
        <v>41004.208333333336</v>
      </c>
      <c r="M947">
        <v>1333602000</v>
      </c>
      <c r="N947" s="8">
        <f t="shared" si="143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s="10" t="str">
        <f t="shared" si="144"/>
        <v>photography</v>
      </c>
      <c r="T947" t="str">
        <f t="shared" si="145"/>
        <v>photography books</v>
      </c>
      <c r="U947" t="str">
        <f t="shared" si="146"/>
        <v>Apr</v>
      </c>
      <c r="V947" t="str">
        <f t="shared" si="147"/>
        <v>2012</v>
      </c>
      <c r="W947" t="str">
        <f t="shared" si="148"/>
        <v>Apr</v>
      </c>
      <c r="X947" t="str">
        <f t="shared" si="149"/>
        <v>2012</v>
      </c>
    </row>
    <row r="948" spans="1:24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 s="7">
        <f t="shared" si="140"/>
        <v>9.9141184124918666</v>
      </c>
      <c r="H948" s="7">
        <f t="shared" si="141"/>
        <v>84.187845303867405</v>
      </c>
      <c r="I948">
        <v>181</v>
      </c>
      <c r="J948" t="s">
        <v>21</v>
      </c>
      <c r="K948" t="s">
        <v>22</v>
      </c>
      <c r="L948" s="8">
        <f t="shared" si="142"/>
        <v>40710.208333333336</v>
      </c>
      <c r="M948">
        <v>1308200400</v>
      </c>
      <c r="N948" s="8">
        <f t="shared" si="143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s="10" t="str">
        <f t="shared" si="144"/>
        <v>theater</v>
      </c>
      <c r="T948" t="str">
        <f t="shared" si="145"/>
        <v>plays</v>
      </c>
      <c r="U948" t="str">
        <f t="shared" si="146"/>
        <v>Jun</v>
      </c>
      <c r="V948" t="str">
        <f t="shared" si="147"/>
        <v>2011</v>
      </c>
      <c r="W948" t="str">
        <f t="shared" si="148"/>
        <v>Jun</v>
      </c>
      <c r="X948" t="str">
        <f t="shared" si="149"/>
        <v>2011</v>
      </c>
    </row>
    <row r="949" spans="1:24" ht="18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 s="7">
        <f t="shared" si="140"/>
        <v>26.694444444444443</v>
      </c>
      <c r="H949" s="7">
        <f t="shared" si="141"/>
        <v>73.92307692307692</v>
      </c>
      <c r="I949">
        <v>13</v>
      </c>
      <c r="J949" t="s">
        <v>21</v>
      </c>
      <c r="K949" t="s">
        <v>22</v>
      </c>
      <c r="L949" s="8">
        <f t="shared" si="142"/>
        <v>41908.208333333336</v>
      </c>
      <c r="M949">
        <v>1411707600</v>
      </c>
      <c r="N949" s="8">
        <f t="shared" si="143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s="10" t="str">
        <f t="shared" si="144"/>
        <v>theater</v>
      </c>
      <c r="T949" t="str">
        <f t="shared" si="145"/>
        <v>plays</v>
      </c>
      <c r="U949" t="str">
        <f t="shared" si="146"/>
        <v>Sep</v>
      </c>
      <c r="V949" t="str">
        <f t="shared" si="147"/>
        <v>2014</v>
      </c>
      <c r="W949" t="str">
        <f t="shared" si="148"/>
        <v>Oct</v>
      </c>
      <c r="X949" t="str">
        <f t="shared" si="149"/>
        <v>2014</v>
      </c>
    </row>
    <row r="950" spans="1:24" ht="18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 s="7">
        <f t="shared" si="140"/>
        <v>62.957446808510639</v>
      </c>
      <c r="H950" s="7">
        <f t="shared" si="141"/>
        <v>36.987499999999997</v>
      </c>
      <c r="I950">
        <v>160</v>
      </c>
      <c r="J950" t="s">
        <v>21</v>
      </c>
      <c r="K950" t="s">
        <v>22</v>
      </c>
      <c r="L950" s="8">
        <f t="shared" si="142"/>
        <v>41985.25</v>
      </c>
      <c r="M950">
        <v>1418364000</v>
      </c>
      <c r="N950" s="8">
        <f t="shared" si="143"/>
        <v>41995.25</v>
      </c>
      <c r="O950">
        <v>1419228000</v>
      </c>
      <c r="P950" t="b">
        <v>1</v>
      </c>
      <c r="Q950" t="b">
        <v>1</v>
      </c>
      <c r="R950" t="s">
        <v>42</v>
      </c>
      <c r="S950" s="10" t="str">
        <f t="shared" si="144"/>
        <v>film &amp; video</v>
      </c>
      <c r="T950" t="str">
        <f t="shared" si="145"/>
        <v>documentary</v>
      </c>
      <c r="U950" t="str">
        <f t="shared" si="146"/>
        <v>Dec</v>
      </c>
      <c r="V950" t="str">
        <f t="shared" si="147"/>
        <v>2014</v>
      </c>
      <c r="W950" t="str">
        <f t="shared" si="148"/>
        <v>Dec</v>
      </c>
      <c r="X950" t="str">
        <f t="shared" si="149"/>
        <v>2014</v>
      </c>
    </row>
    <row r="951" spans="1:24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 s="7">
        <f t="shared" si="140"/>
        <v>161.35593220338984</v>
      </c>
      <c r="H951" s="7">
        <f t="shared" si="141"/>
        <v>46.896551724137929</v>
      </c>
      <c r="I951">
        <v>203</v>
      </c>
      <c r="J951" t="s">
        <v>21</v>
      </c>
      <c r="K951" t="s">
        <v>22</v>
      </c>
      <c r="L951" s="8">
        <f t="shared" si="142"/>
        <v>42112.208333333328</v>
      </c>
      <c r="M951">
        <v>1429333200</v>
      </c>
      <c r="N951" s="8">
        <f t="shared" si="143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s="10" t="str">
        <f t="shared" si="144"/>
        <v>technology</v>
      </c>
      <c r="T951" t="str">
        <f t="shared" si="145"/>
        <v>web</v>
      </c>
      <c r="U951" t="str">
        <f t="shared" si="146"/>
        <v>Apr</v>
      </c>
      <c r="V951" t="str">
        <f t="shared" si="147"/>
        <v>2015</v>
      </c>
      <c r="W951" t="str">
        <f t="shared" si="148"/>
        <v>May</v>
      </c>
      <c r="X951" t="str">
        <f t="shared" si="149"/>
        <v>2015</v>
      </c>
    </row>
    <row r="952" spans="1:24" ht="18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 s="7">
        <f t="shared" si="140"/>
        <v>5</v>
      </c>
      <c r="H952" s="7">
        <f t="shared" si="141"/>
        <v>5</v>
      </c>
      <c r="I952">
        <v>1</v>
      </c>
      <c r="J952" t="s">
        <v>21</v>
      </c>
      <c r="K952" t="s">
        <v>22</v>
      </c>
      <c r="L952" s="8">
        <f t="shared" si="142"/>
        <v>43571.208333333328</v>
      </c>
      <c r="M952">
        <v>1555390800</v>
      </c>
      <c r="N952" s="8">
        <f t="shared" si="143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s="10" t="str">
        <f t="shared" si="144"/>
        <v>theater</v>
      </c>
      <c r="T952" t="str">
        <f t="shared" si="145"/>
        <v>plays</v>
      </c>
      <c r="U952" t="str">
        <f t="shared" si="146"/>
        <v>Apr</v>
      </c>
      <c r="V952" t="str">
        <f t="shared" si="147"/>
        <v>2019</v>
      </c>
      <c r="W952" t="str">
        <f t="shared" si="148"/>
        <v>Apr</v>
      </c>
      <c r="X952" t="str">
        <f t="shared" si="149"/>
        <v>2019</v>
      </c>
    </row>
    <row r="953" spans="1:24" ht="18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 s="7">
        <f t="shared" si="140"/>
        <v>1096.9379310344827</v>
      </c>
      <c r="H953" s="7">
        <f t="shared" si="141"/>
        <v>102.02437459910199</v>
      </c>
      <c r="I953">
        <v>1559</v>
      </c>
      <c r="J953" t="s">
        <v>21</v>
      </c>
      <c r="K953" t="s">
        <v>22</v>
      </c>
      <c r="L953" s="8">
        <f t="shared" si="142"/>
        <v>42730.25</v>
      </c>
      <c r="M953">
        <v>1482732000</v>
      </c>
      <c r="N953" s="8">
        <f t="shared" si="143"/>
        <v>42731.25</v>
      </c>
      <c r="O953">
        <v>1482818400</v>
      </c>
      <c r="P953" t="b">
        <v>0</v>
      </c>
      <c r="Q953" t="b">
        <v>1</v>
      </c>
      <c r="R953" t="s">
        <v>23</v>
      </c>
      <c r="S953" s="10" t="str">
        <f t="shared" si="144"/>
        <v>music</v>
      </c>
      <c r="T953" t="str">
        <f t="shared" si="145"/>
        <v>rock</v>
      </c>
      <c r="U953" t="str">
        <f t="shared" si="146"/>
        <v>Dec</v>
      </c>
      <c r="V953" t="str">
        <f t="shared" si="147"/>
        <v>2016</v>
      </c>
      <c r="W953" t="str">
        <f t="shared" si="148"/>
        <v>Dec</v>
      </c>
      <c r="X953" t="str">
        <f t="shared" si="149"/>
        <v>2016</v>
      </c>
    </row>
    <row r="954" spans="1:24" ht="18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 s="7">
        <f t="shared" si="140"/>
        <v>70.094158075601371</v>
      </c>
      <c r="H954" s="7">
        <f t="shared" si="141"/>
        <v>45.007502206531335</v>
      </c>
      <c r="I954">
        <v>2266</v>
      </c>
      <c r="J954" t="s">
        <v>21</v>
      </c>
      <c r="K954" t="s">
        <v>22</v>
      </c>
      <c r="L954" s="8">
        <f t="shared" si="142"/>
        <v>42591.208333333328</v>
      </c>
      <c r="M954">
        <v>1470718800</v>
      </c>
      <c r="N954" s="8">
        <f t="shared" si="143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s="10" t="str">
        <f t="shared" si="144"/>
        <v>film &amp; video</v>
      </c>
      <c r="T954" t="str">
        <f t="shared" si="145"/>
        <v>documentary</v>
      </c>
      <c r="U954" t="str">
        <f t="shared" si="146"/>
        <v>Aug</v>
      </c>
      <c r="V954" t="str">
        <f t="shared" si="147"/>
        <v>2016</v>
      </c>
      <c r="W954" t="str">
        <f t="shared" si="148"/>
        <v>Aug</v>
      </c>
      <c r="X954" t="str">
        <f t="shared" si="149"/>
        <v>2016</v>
      </c>
    </row>
    <row r="955" spans="1:24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 s="7">
        <f t="shared" si="140"/>
        <v>60</v>
      </c>
      <c r="H955" s="7">
        <f t="shared" si="141"/>
        <v>94.285714285714292</v>
      </c>
      <c r="I955">
        <v>21</v>
      </c>
      <c r="J955" t="s">
        <v>21</v>
      </c>
      <c r="K955" t="s">
        <v>22</v>
      </c>
      <c r="L955" s="8">
        <f t="shared" si="142"/>
        <v>42358.25</v>
      </c>
      <c r="M955">
        <v>1450591200</v>
      </c>
      <c r="N955" s="8">
        <f t="shared" si="143"/>
        <v>42394.25</v>
      </c>
      <c r="O955">
        <v>1453701600</v>
      </c>
      <c r="P955" t="b">
        <v>0</v>
      </c>
      <c r="Q955" t="b">
        <v>1</v>
      </c>
      <c r="R955" t="s">
        <v>474</v>
      </c>
      <c r="S955" s="10" t="str">
        <f t="shared" si="144"/>
        <v>film &amp; video</v>
      </c>
      <c r="T955" t="str">
        <f t="shared" si="145"/>
        <v>science fiction</v>
      </c>
      <c r="U955" t="str">
        <f t="shared" si="146"/>
        <v>Dec</v>
      </c>
      <c r="V955" t="str">
        <f t="shared" si="147"/>
        <v>2015</v>
      </c>
      <c r="W955" t="str">
        <f t="shared" si="148"/>
        <v>Jan</v>
      </c>
      <c r="X955" t="str">
        <f t="shared" si="149"/>
        <v>2016</v>
      </c>
    </row>
    <row r="956" spans="1:24" ht="18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 s="7">
        <f t="shared" si="140"/>
        <v>367.0985915492958</v>
      </c>
      <c r="H956" s="7">
        <f t="shared" si="141"/>
        <v>101.02325581395348</v>
      </c>
      <c r="I956">
        <v>1548</v>
      </c>
      <c r="J956" t="s">
        <v>26</v>
      </c>
      <c r="K956" t="s">
        <v>27</v>
      </c>
      <c r="L956" s="8">
        <f t="shared" si="142"/>
        <v>41174.208333333336</v>
      </c>
      <c r="M956">
        <v>1348290000</v>
      </c>
      <c r="N956" s="8">
        <f t="shared" si="143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s="10" t="str">
        <f t="shared" si="144"/>
        <v>technology</v>
      </c>
      <c r="T956" t="str">
        <f t="shared" si="145"/>
        <v>web</v>
      </c>
      <c r="U956" t="str">
        <f t="shared" si="146"/>
        <v>Sep</v>
      </c>
      <c r="V956" t="str">
        <f t="shared" si="147"/>
        <v>2012</v>
      </c>
      <c r="W956" t="str">
        <f t="shared" si="148"/>
        <v>Oct</v>
      </c>
      <c r="X956" t="str">
        <f t="shared" si="149"/>
        <v>2012</v>
      </c>
    </row>
    <row r="957" spans="1:24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 s="7">
        <f t="shared" si="140"/>
        <v>1109</v>
      </c>
      <c r="H957" s="7">
        <f t="shared" si="141"/>
        <v>97.037499999999994</v>
      </c>
      <c r="I957">
        <v>80</v>
      </c>
      <c r="J957" t="s">
        <v>21</v>
      </c>
      <c r="K957" t="s">
        <v>22</v>
      </c>
      <c r="L957" s="8">
        <f t="shared" si="142"/>
        <v>41238.25</v>
      </c>
      <c r="M957">
        <v>1353823200</v>
      </c>
      <c r="N957" s="8">
        <f t="shared" si="143"/>
        <v>41240.25</v>
      </c>
      <c r="O957">
        <v>1353996000</v>
      </c>
      <c r="P957" t="b">
        <v>0</v>
      </c>
      <c r="Q957" t="b">
        <v>0</v>
      </c>
      <c r="R957" t="s">
        <v>33</v>
      </c>
      <c r="S957" s="10" t="str">
        <f t="shared" si="144"/>
        <v>theater</v>
      </c>
      <c r="T957" t="str">
        <f t="shared" si="145"/>
        <v>plays</v>
      </c>
      <c r="U957" t="str">
        <f t="shared" si="146"/>
        <v>Nov</v>
      </c>
      <c r="V957" t="str">
        <f t="shared" si="147"/>
        <v>2012</v>
      </c>
      <c r="W957" t="str">
        <f t="shared" si="148"/>
        <v>Nov</v>
      </c>
      <c r="X957" t="str">
        <f t="shared" si="149"/>
        <v>2012</v>
      </c>
    </row>
    <row r="958" spans="1:24" ht="18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 s="7">
        <f t="shared" si="140"/>
        <v>19.028784648187631</v>
      </c>
      <c r="H958" s="7">
        <f t="shared" si="141"/>
        <v>43.00963855421687</v>
      </c>
      <c r="I958">
        <v>830</v>
      </c>
      <c r="J958" t="s">
        <v>21</v>
      </c>
      <c r="K958" t="s">
        <v>22</v>
      </c>
      <c r="L958" s="8">
        <f t="shared" si="142"/>
        <v>42360.25</v>
      </c>
      <c r="M958">
        <v>1450764000</v>
      </c>
      <c r="N958" s="8">
        <f t="shared" si="143"/>
        <v>42364.25</v>
      </c>
      <c r="O958">
        <v>1451109600</v>
      </c>
      <c r="P958" t="b">
        <v>0</v>
      </c>
      <c r="Q958" t="b">
        <v>0</v>
      </c>
      <c r="R958" t="s">
        <v>474</v>
      </c>
      <c r="S958" s="10" t="str">
        <f t="shared" si="144"/>
        <v>film &amp; video</v>
      </c>
      <c r="T958" t="str">
        <f t="shared" si="145"/>
        <v>science fiction</v>
      </c>
      <c r="U958" t="str">
        <f t="shared" si="146"/>
        <v>Dec</v>
      </c>
      <c r="V958" t="str">
        <f t="shared" si="147"/>
        <v>2015</v>
      </c>
      <c r="W958" t="str">
        <f t="shared" si="148"/>
        <v>Dec</v>
      </c>
      <c r="X958" t="str">
        <f t="shared" si="149"/>
        <v>2015</v>
      </c>
    </row>
    <row r="959" spans="1:24" ht="18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 s="7">
        <f t="shared" si="140"/>
        <v>126.87755102040816</v>
      </c>
      <c r="H959" s="7">
        <f t="shared" si="141"/>
        <v>94.916030534351151</v>
      </c>
      <c r="I959">
        <v>131</v>
      </c>
      <c r="J959" t="s">
        <v>21</v>
      </c>
      <c r="K959" t="s">
        <v>22</v>
      </c>
      <c r="L959" s="8">
        <f t="shared" si="142"/>
        <v>40955.25</v>
      </c>
      <c r="M959">
        <v>1329372000</v>
      </c>
      <c r="N959" s="8">
        <f t="shared" si="143"/>
        <v>40958.25</v>
      </c>
      <c r="O959">
        <v>1329631200</v>
      </c>
      <c r="P959" t="b">
        <v>0</v>
      </c>
      <c r="Q959" t="b">
        <v>0</v>
      </c>
      <c r="R959" t="s">
        <v>33</v>
      </c>
      <c r="S959" s="10" t="str">
        <f t="shared" si="144"/>
        <v>theater</v>
      </c>
      <c r="T959" t="str">
        <f t="shared" si="145"/>
        <v>plays</v>
      </c>
      <c r="U959" t="str">
        <f t="shared" si="146"/>
        <v>Feb</v>
      </c>
      <c r="V959" t="str">
        <f t="shared" si="147"/>
        <v>2012</v>
      </c>
      <c r="W959" t="str">
        <f t="shared" si="148"/>
        <v>Feb</v>
      </c>
      <c r="X959" t="str">
        <f t="shared" si="149"/>
        <v>2012</v>
      </c>
    </row>
    <row r="960" spans="1:24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 s="7">
        <f t="shared" si="140"/>
        <v>734.63636363636363</v>
      </c>
      <c r="H960" s="7">
        <f t="shared" si="141"/>
        <v>72.151785714285708</v>
      </c>
      <c r="I960">
        <v>112</v>
      </c>
      <c r="J960" t="s">
        <v>21</v>
      </c>
      <c r="K960" t="s">
        <v>22</v>
      </c>
      <c r="L960" s="8">
        <f t="shared" si="142"/>
        <v>40350.208333333336</v>
      </c>
      <c r="M960">
        <v>1277096400</v>
      </c>
      <c r="N960" s="8">
        <f t="shared" si="143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s="10" t="str">
        <f t="shared" si="144"/>
        <v>film &amp; video</v>
      </c>
      <c r="T960" t="str">
        <f t="shared" si="145"/>
        <v>animation</v>
      </c>
      <c r="U960" t="str">
        <f t="shared" si="146"/>
        <v>Jun</v>
      </c>
      <c r="V960" t="str">
        <f t="shared" si="147"/>
        <v>2010</v>
      </c>
      <c r="W960" t="str">
        <f t="shared" si="148"/>
        <v>Jul</v>
      </c>
      <c r="X960" t="str">
        <f t="shared" si="149"/>
        <v>2010</v>
      </c>
    </row>
    <row r="961" spans="1:24" ht="18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 s="7">
        <f t="shared" si="140"/>
        <v>4.5731034482758623</v>
      </c>
      <c r="H961" s="7">
        <f t="shared" si="141"/>
        <v>51.007692307692309</v>
      </c>
      <c r="I961">
        <v>130</v>
      </c>
      <c r="J961" t="s">
        <v>21</v>
      </c>
      <c r="K961" t="s">
        <v>22</v>
      </c>
      <c r="L961" s="8">
        <f t="shared" si="142"/>
        <v>40357.208333333336</v>
      </c>
      <c r="M961">
        <v>1277701200</v>
      </c>
      <c r="N961" s="8">
        <f t="shared" si="143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s="10" t="str">
        <f t="shared" si="144"/>
        <v>publishing</v>
      </c>
      <c r="T961" t="str">
        <f t="shared" si="145"/>
        <v>translations</v>
      </c>
      <c r="U961" t="str">
        <f t="shared" si="146"/>
        <v>Jun</v>
      </c>
      <c r="V961" t="str">
        <f t="shared" si="147"/>
        <v>2010</v>
      </c>
      <c r="W961" t="str">
        <f t="shared" si="148"/>
        <v>Jul</v>
      </c>
      <c r="X961" t="str">
        <f t="shared" si="149"/>
        <v>2010</v>
      </c>
    </row>
    <row r="962" spans="1:24" ht="18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 s="7">
        <f t="shared" si="140"/>
        <v>85.054545454545448</v>
      </c>
      <c r="H962" s="7">
        <f t="shared" si="141"/>
        <v>85.054545454545448</v>
      </c>
      <c r="I962">
        <v>55</v>
      </c>
      <c r="J962" t="s">
        <v>21</v>
      </c>
      <c r="K962" t="s">
        <v>22</v>
      </c>
      <c r="L962" s="8">
        <f t="shared" si="142"/>
        <v>42408.25</v>
      </c>
      <c r="M962">
        <v>1454911200</v>
      </c>
      <c r="N962" s="8">
        <f t="shared" si="143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s="10" t="str">
        <f t="shared" si="144"/>
        <v>technology</v>
      </c>
      <c r="T962" t="str">
        <f t="shared" si="145"/>
        <v>web</v>
      </c>
      <c r="U962" t="str">
        <f t="shared" si="146"/>
        <v>Feb</v>
      </c>
      <c r="V962" t="str">
        <f t="shared" si="147"/>
        <v>2016</v>
      </c>
      <c r="W962" t="str">
        <f t="shared" si="148"/>
        <v>Mar</v>
      </c>
      <c r="X962" t="str">
        <f t="shared" si="149"/>
        <v>2016</v>
      </c>
    </row>
    <row r="963" spans="1:24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 s="7">
        <f t="shared" ref="G963:G1001" si="150">IFERROR(E963/D963,0)*100</f>
        <v>119.29824561403508</v>
      </c>
      <c r="H963" s="7">
        <f t="shared" ref="H963:H1001" si="151">IFERROR(E963/I963,0)</f>
        <v>43.87096774193548</v>
      </c>
      <c r="I963">
        <v>155</v>
      </c>
      <c r="J963" t="s">
        <v>21</v>
      </c>
      <c r="K963" t="s">
        <v>22</v>
      </c>
      <c r="L963" s="8">
        <f t="shared" ref="L963:L1001" si="152">(M963/86400)+DATE(1970,1,1)</f>
        <v>40591.25</v>
      </c>
      <c r="M963">
        <v>1297922400</v>
      </c>
      <c r="N963" s="8">
        <f t="shared" ref="N963:N1001" si="153">(O963/86400)+DATE(1970,1,1)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s="10" t="str">
        <f t="shared" ref="S963:S1001" si="154">LEFT(R963, SEARCH("/",R963,1)-1)</f>
        <v>publishing</v>
      </c>
      <c r="T963" t="str">
        <f t="shared" ref="T963:T1001" si="155">RIGHT(R963,LEN(R963)-SEARCH("/",R963,1))</f>
        <v>translations</v>
      </c>
      <c r="U963" t="str">
        <f t="shared" ref="U963:U1001" si="156">TEXT(L:L,"mmm")</f>
        <v>Feb</v>
      </c>
      <c r="V963" t="str">
        <f t="shared" ref="V963:V1001" si="157">TEXT(L:L,"yyy")</f>
        <v>2011</v>
      </c>
      <c r="W963" t="str">
        <f t="shared" ref="W963:W1001" si="158">TEXT(N:N,"mmm")</f>
        <v>Feb</v>
      </c>
      <c r="X963" t="str">
        <f t="shared" ref="X963:X1001" si="159">TEXT(N:N,"yyy")</f>
        <v>2011</v>
      </c>
    </row>
    <row r="964" spans="1:24" ht="18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 s="7">
        <f t="shared" si="150"/>
        <v>296.02777777777777</v>
      </c>
      <c r="H964" s="7">
        <f t="shared" si="151"/>
        <v>40.063909774436091</v>
      </c>
      <c r="I964">
        <v>266</v>
      </c>
      <c r="J964" t="s">
        <v>21</v>
      </c>
      <c r="K964" t="s">
        <v>22</v>
      </c>
      <c r="L964" s="8">
        <f t="shared" si="152"/>
        <v>41592.25</v>
      </c>
      <c r="M964">
        <v>1384408800</v>
      </c>
      <c r="N964" s="8">
        <f t="shared" si="153"/>
        <v>41613.25</v>
      </c>
      <c r="O964">
        <v>1386223200</v>
      </c>
      <c r="P964" t="b">
        <v>0</v>
      </c>
      <c r="Q964" t="b">
        <v>0</v>
      </c>
      <c r="R964" t="s">
        <v>17</v>
      </c>
      <c r="S964" s="10" t="str">
        <f t="shared" si="154"/>
        <v>food</v>
      </c>
      <c r="T964" t="str">
        <f t="shared" si="155"/>
        <v>food trucks</v>
      </c>
      <c r="U964" t="str">
        <f t="shared" si="156"/>
        <v>Nov</v>
      </c>
      <c r="V964" t="str">
        <f t="shared" si="157"/>
        <v>2013</v>
      </c>
      <c r="W964" t="str">
        <f t="shared" si="158"/>
        <v>Dec</v>
      </c>
      <c r="X964" t="str">
        <f t="shared" si="159"/>
        <v>2013</v>
      </c>
    </row>
    <row r="965" spans="1:24" ht="18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 s="7">
        <f t="shared" si="150"/>
        <v>84.694915254237287</v>
      </c>
      <c r="H965" s="7">
        <f t="shared" si="151"/>
        <v>43.833333333333336</v>
      </c>
      <c r="I965">
        <v>114</v>
      </c>
      <c r="J965" t="s">
        <v>107</v>
      </c>
      <c r="K965" t="s">
        <v>108</v>
      </c>
      <c r="L965" s="8">
        <f t="shared" si="152"/>
        <v>40607.25</v>
      </c>
      <c r="M965">
        <v>1299304800</v>
      </c>
      <c r="N965" s="8">
        <f t="shared" si="153"/>
        <v>40613.25</v>
      </c>
      <c r="O965">
        <v>1299823200</v>
      </c>
      <c r="P965" t="b">
        <v>0</v>
      </c>
      <c r="Q965" t="b">
        <v>1</v>
      </c>
      <c r="R965" t="s">
        <v>122</v>
      </c>
      <c r="S965" s="10" t="str">
        <f t="shared" si="154"/>
        <v>photography</v>
      </c>
      <c r="T965" t="str">
        <f t="shared" si="155"/>
        <v>photography books</v>
      </c>
      <c r="U965" t="str">
        <f t="shared" si="156"/>
        <v>Mar</v>
      </c>
      <c r="V965" t="str">
        <f t="shared" si="157"/>
        <v>2011</v>
      </c>
      <c r="W965" t="str">
        <f t="shared" si="158"/>
        <v>Mar</v>
      </c>
      <c r="X965" t="str">
        <f t="shared" si="159"/>
        <v>2011</v>
      </c>
    </row>
    <row r="966" spans="1:24" ht="18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 s="7">
        <f t="shared" si="150"/>
        <v>355.7837837837838</v>
      </c>
      <c r="H966" s="7">
        <f t="shared" si="151"/>
        <v>84.92903225806451</v>
      </c>
      <c r="I966">
        <v>155</v>
      </c>
      <c r="J966" t="s">
        <v>21</v>
      </c>
      <c r="K966" t="s">
        <v>22</v>
      </c>
      <c r="L966" s="8">
        <f t="shared" si="152"/>
        <v>42135.208333333328</v>
      </c>
      <c r="M966">
        <v>1431320400</v>
      </c>
      <c r="N966" s="8">
        <f t="shared" si="15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s="10" t="str">
        <f t="shared" si="154"/>
        <v>theater</v>
      </c>
      <c r="T966" t="str">
        <f t="shared" si="155"/>
        <v>plays</v>
      </c>
      <c r="U966" t="str">
        <f t="shared" si="156"/>
        <v>May</v>
      </c>
      <c r="V966" t="str">
        <f t="shared" si="157"/>
        <v>2015</v>
      </c>
      <c r="W966" t="str">
        <f t="shared" si="158"/>
        <v>May</v>
      </c>
      <c r="X966" t="str">
        <f t="shared" si="159"/>
        <v>2015</v>
      </c>
    </row>
    <row r="967" spans="1:24" ht="18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 s="7">
        <f t="shared" si="150"/>
        <v>386.40909090909093</v>
      </c>
      <c r="H967" s="7">
        <f t="shared" si="151"/>
        <v>41.067632850241544</v>
      </c>
      <c r="I967">
        <v>207</v>
      </c>
      <c r="J967" t="s">
        <v>40</v>
      </c>
      <c r="K967" t="s">
        <v>41</v>
      </c>
      <c r="L967" s="8">
        <f t="shared" si="152"/>
        <v>40203.25</v>
      </c>
      <c r="M967">
        <v>1264399200</v>
      </c>
      <c r="N967" s="8">
        <f t="shared" si="153"/>
        <v>40243.25</v>
      </c>
      <c r="O967">
        <v>1267855200</v>
      </c>
      <c r="P967" t="b">
        <v>0</v>
      </c>
      <c r="Q967" t="b">
        <v>0</v>
      </c>
      <c r="R967" t="s">
        <v>23</v>
      </c>
      <c r="S967" s="10" t="str">
        <f t="shared" si="154"/>
        <v>music</v>
      </c>
      <c r="T967" t="str">
        <f t="shared" si="155"/>
        <v>rock</v>
      </c>
      <c r="U967" t="str">
        <f t="shared" si="156"/>
        <v>Jan</v>
      </c>
      <c r="V967" t="str">
        <f t="shared" si="157"/>
        <v>2010</v>
      </c>
      <c r="W967" t="str">
        <f t="shared" si="158"/>
        <v>Mar</v>
      </c>
      <c r="X967" t="str">
        <f t="shared" si="159"/>
        <v>2010</v>
      </c>
    </row>
    <row r="968" spans="1:24" ht="18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 s="7">
        <f t="shared" si="150"/>
        <v>792.23529411764707</v>
      </c>
      <c r="H968" s="7">
        <f t="shared" si="151"/>
        <v>54.971428571428568</v>
      </c>
      <c r="I968">
        <v>245</v>
      </c>
      <c r="J968" t="s">
        <v>21</v>
      </c>
      <c r="K968" t="s">
        <v>22</v>
      </c>
      <c r="L968" s="8">
        <f t="shared" si="152"/>
        <v>42901.208333333328</v>
      </c>
      <c r="M968">
        <v>1497502800</v>
      </c>
      <c r="N968" s="8">
        <f t="shared" si="15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s="10" t="str">
        <f t="shared" si="154"/>
        <v>theater</v>
      </c>
      <c r="T968" t="str">
        <f t="shared" si="155"/>
        <v>plays</v>
      </c>
      <c r="U968" t="str">
        <f t="shared" si="156"/>
        <v>Jun</v>
      </c>
      <c r="V968" t="str">
        <f t="shared" si="157"/>
        <v>2017</v>
      </c>
      <c r="W968" t="str">
        <f t="shared" si="158"/>
        <v>Jun</v>
      </c>
      <c r="X968" t="str">
        <f t="shared" si="159"/>
        <v>2017</v>
      </c>
    </row>
    <row r="969" spans="1:24" ht="18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 s="7">
        <f t="shared" si="150"/>
        <v>137.03393665158373</v>
      </c>
      <c r="H969" s="7">
        <f t="shared" si="151"/>
        <v>77.010807374443743</v>
      </c>
      <c r="I969">
        <v>1573</v>
      </c>
      <c r="J969" t="s">
        <v>21</v>
      </c>
      <c r="K969" t="s">
        <v>22</v>
      </c>
      <c r="L969" s="8">
        <f t="shared" si="152"/>
        <v>41005.208333333336</v>
      </c>
      <c r="M969">
        <v>1333688400</v>
      </c>
      <c r="N969" s="8">
        <f t="shared" si="15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s="10" t="str">
        <f t="shared" si="154"/>
        <v>music</v>
      </c>
      <c r="T969" t="str">
        <f t="shared" si="155"/>
        <v>world music</v>
      </c>
      <c r="U969" t="str">
        <f t="shared" si="156"/>
        <v>Apr</v>
      </c>
      <c r="V969" t="str">
        <f t="shared" si="157"/>
        <v>2012</v>
      </c>
      <c r="W969" t="str">
        <f t="shared" si="158"/>
        <v>May</v>
      </c>
      <c r="X969" t="str">
        <f t="shared" si="159"/>
        <v>2012</v>
      </c>
    </row>
    <row r="970" spans="1:24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 s="7">
        <f t="shared" si="150"/>
        <v>338.20833333333337</v>
      </c>
      <c r="H970" s="7">
        <f t="shared" si="151"/>
        <v>71.201754385964918</v>
      </c>
      <c r="I970">
        <v>114</v>
      </c>
      <c r="J970" t="s">
        <v>21</v>
      </c>
      <c r="K970" t="s">
        <v>22</v>
      </c>
      <c r="L970" s="8">
        <f t="shared" si="152"/>
        <v>40544.25</v>
      </c>
      <c r="M970">
        <v>1293861600</v>
      </c>
      <c r="N970" s="8">
        <f t="shared" si="153"/>
        <v>40559.25</v>
      </c>
      <c r="O970">
        <v>1295157600</v>
      </c>
      <c r="P970" t="b">
        <v>0</v>
      </c>
      <c r="Q970" t="b">
        <v>0</v>
      </c>
      <c r="R970" t="s">
        <v>17</v>
      </c>
      <c r="S970" s="10" t="str">
        <f t="shared" si="154"/>
        <v>food</v>
      </c>
      <c r="T970" t="str">
        <f t="shared" si="155"/>
        <v>food trucks</v>
      </c>
      <c r="U970" t="str">
        <f t="shared" si="156"/>
        <v>Jan</v>
      </c>
      <c r="V970" t="str">
        <f t="shared" si="157"/>
        <v>2011</v>
      </c>
      <c r="W970" t="str">
        <f t="shared" si="158"/>
        <v>Jan</v>
      </c>
      <c r="X970" t="str">
        <f t="shared" si="159"/>
        <v>2011</v>
      </c>
    </row>
    <row r="971" spans="1:24" ht="18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 s="7">
        <f t="shared" si="150"/>
        <v>108.22784810126582</v>
      </c>
      <c r="H971" s="7">
        <f t="shared" si="151"/>
        <v>91.935483870967744</v>
      </c>
      <c r="I971">
        <v>93</v>
      </c>
      <c r="J971" t="s">
        <v>21</v>
      </c>
      <c r="K971" t="s">
        <v>22</v>
      </c>
      <c r="L971" s="8">
        <f t="shared" si="152"/>
        <v>43821.25</v>
      </c>
      <c r="M971">
        <v>1576994400</v>
      </c>
      <c r="N971" s="8">
        <f t="shared" si="153"/>
        <v>43828.25</v>
      </c>
      <c r="O971">
        <v>1577599200</v>
      </c>
      <c r="P971" t="b">
        <v>0</v>
      </c>
      <c r="Q971" t="b">
        <v>0</v>
      </c>
      <c r="R971" t="s">
        <v>33</v>
      </c>
      <c r="S971" s="10" t="str">
        <f t="shared" si="154"/>
        <v>theater</v>
      </c>
      <c r="T971" t="str">
        <f t="shared" si="155"/>
        <v>plays</v>
      </c>
      <c r="U971" t="str">
        <f t="shared" si="156"/>
        <v>Dec</v>
      </c>
      <c r="V971" t="str">
        <f t="shared" si="157"/>
        <v>2019</v>
      </c>
      <c r="W971" t="str">
        <f t="shared" si="158"/>
        <v>Dec</v>
      </c>
      <c r="X971" t="str">
        <f t="shared" si="159"/>
        <v>2019</v>
      </c>
    </row>
    <row r="972" spans="1:24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 s="7">
        <f t="shared" si="150"/>
        <v>60.757639620653315</v>
      </c>
      <c r="H972" s="7">
        <f t="shared" si="151"/>
        <v>97.069023569023571</v>
      </c>
      <c r="I972">
        <v>594</v>
      </c>
      <c r="J972" t="s">
        <v>21</v>
      </c>
      <c r="K972" t="s">
        <v>22</v>
      </c>
      <c r="L972" s="8">
        <f t="shared" si="152"/>
        <v>40672.208333333336</v>
      </c>
      <c r="M972">
        <v>1304917200</v>
      </c>
      <c r="N972" s="8">
        <f t="shared" si="15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s="10" t="str">
        <f t="shared" si="154"/>
        <v>theater</v>
      </c>
      <c r="T972" t="str">
        <f t="shared" si="155"/>
        <v>plays</v>
      </c>
      <c r="U972" t="str">
        <f t="shared" si="156"/>
        <v>May</v>
      </c>
      <c r="V972" t="str">
        <f t="shared" si="157"/>
        <v>2011</v>
      </c>
      <c r="W972" t="str">
        <f t="shared" si="158"/>
        <v>May</v>
      </c>
      <c r="X972" t="str">
        <f t="shared" si="159"/>
        <v>2011</v>
      </c>
    </row>
    <row r="973" spans="1:24" ht="18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 s="7">
        <f t="shared" si="150"/>
        <v>27.725490196078432</v>
      </c>
      <c r="H973" s="7">
        <f t="shared" si="151"/>
        <v>58.916666666666664</v>
      </c>
      <c r="I973">
        <v>24</v>
      </c>
      <c r="J973" t="s">
        <v>21</v>
      </c>
      <c r="K973" t="s">
        <v>22</v>
      </c>
      <c r="L973" s="8">
        <f t="shared" si="152"/>
        <v>41555.208333333336</v>
      </c>
      <c r="M973">
        <v>1381208400</v>
      </c>
      <c r="N973" s="8">
        <f t="shared" si="15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s="10" t="str">
        <f t="shared" si="154"/>
        <v>film &amp; video</v>
      </c>
      <c r="T973" t="str">
        <f t="shared" si="155"/>
        <v>television</v>
      </c>
      <c r="U973" t="str">
        <f t="shared" si="156"/>
        <v>Oct</v>
      </c>
      <c r="V973" t="str">
        <f t="shared" si="157"/>
        <v>2013</v>
      </c>
      <c r="W973" t="str">
        <f t="shared" si="158"/>
        <v>Oct</v>
      </c>
      <c r="X973" t="str">
        <f t="shared" si="159"/>
        <v>2013</v>
      </c>
    </row>
    <row r="974" spans="1:24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 s="7">
        <f t="shared" si="150"/>
        <v>228.3934426229508</v>
      </c>
      <c r="H974" s="7">
        <f t="shared" si="151"/>
        <v>58.015466983938133</v>
      </c>
      <c r="I974">
        <v>1681</v>
      </c>
      <c r="J974" t="s">
        <v>21</v>
      </c>
      <c r="K974" t="s">
        <v>22</v>
      </c>
      <c r="L974" s="8">
        <f t="shared" si="152"/>
        <v>41792.208333333336</v>
      </c>
      <c r="M974">
        <v>1401685200</v>
      </c>
      <c r="N974" s="8">
        <f t="shared" si="15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s="10" t="str">
        <f t="shared" si="154"/>
        <v>technology</v>
      </c>
      <c r="T974" t="str">
        <f t="shared" si="155"/>
        <v>web</v>
      </c>
      <c r="U974" t="str">
        <f t="shared" si="156"/>
        <v>Jun</v>
      </c>
      <c r="V974" t="str">
        <f t="shared" si="157"/>
        <v>2014</v>
      </c>
      <c r="W974" t="str">
        <f t="shared" si="158"/>
        <v>Jun</v>
      </c>
      <c r="X974" t="str">
        <f t="shared" si="159"/>
        <v>2014</v>
      </c>
    </row>
    <row r="975" spans="1:24" ht="18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 s="7">
        <f t="shared" si="150"/>
        <v>21.615194054500414</v>
      </c>
      <c r="H975" s="7">
        <f t="shared" si="151"/>
        <v>103.87301587301587</v>
      </c>
      <c r="I975">
        <v>252</v>
      </c>
      <c r="J975" t="s">
        <v>21</v>
      </c>
      <c r="K975" t="s">
        <v>22</v>
      </c>
      <c r="L975" s="8">
        <f t="shared" si="152"/>
        <v>40522.25</v>
      </c>
      <c r="M975">
        <v>1291960800</v>
      </c>
      <c r="N975" s="8">
        <f t="shared" si="153"/>
        <v>40524.25</v>
      </c>
      <c r="O975">
        <v>1292133600</v>
      </c>
      <c r="P975" t="b">
        <v>0</v>
      </c>
      <c r="Q975" t="b">
        <v>1</v>
      </c>
      <c r="R975" t="s">
        <v>33</v>
      </c>
      <c r="S975" s="10" t="str">
        <f t="shared" si="154"/>
        <v>theater</v>
      </c>
      <c r="T975" t="str">
        <f t="shared" si="155"/>
        <v>plays</v>
      </c>
      <c r="U975" t="str">
        <f t="shared" si="156"/>
        <v>Dec</v>
      </c>
      <c r="V975" t="str">
        <f t="shared" si="157"/>
        <v>2010</v>
      </c>
      <c r="W975" t="str">
        <f t="shared" si="158"/>
        <v>Dec</v>
      </c>
      <c r="X975" t="str">
        <f t="shared" si="159"/>
        <v>2010</v>
      </c>
    </row>
    <row r="976" spans="1:24" ht="18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 s="7">
        <f t="shared" si="150"/>
        <v>373.875</v>
      </c>
      <c r="H976" s="7">
        <f t="shared" si="151"/>
        <v>93.46875</v>
      </c>
      <c r="I976">
        <v>32</v>
      </c>
      <c r="J976" t="s">
        <v>21</v>
      </c>
      <c r="K976" t="s">
        <v>22</v>
      </c>
      <c r="L976" s="8">
        <f t="shared" si="152"/>
        <v>41412.208333333336</v>
      </c>
      <c r="M976">
        <v>1368853200</v>
      </c>
      <c r="N976" s="8">
        <f t="shared" si="15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s="10" t="str">
        <f t="shared" si="154"/>
        <v>music</v>
      </c>
      <c r="T976" t="str">
        <f t="shared" si="155"/>
        <v>indie rock</v>
      </c>
      <c r="U976" t="str">
        <f t="shared" si="156"/>
        <v>May</v>
      </c>
      <c r="V976" t="str">
        <f t="shared" si="157"/>
        <v>2013</v>
      </c>
      <c r="W976" t="str">
        <f t="shared" si="158"/>
        <v>May</v>
      </c>
      <c r="X976" t="str">
        <f t="shared" si="159"/>
        <v>2013</v>
      </c>
    </row>
    <row r="977" spans="1:24" ht="18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 s="7">
        <f t="shared" si="150"/>
        <v>154.92592592592592</v>
      </c>
      <c r="H977" s="7">
        <f t="shared" si="151"/>
        <v>61.970370370370368</v>
      </c>
      <c r="I977">
        <v>135</v>
      </c>
      <c r="J977" t="s">
        <v>21</v>
      </c>
      <c r="K977" t="s">
        <v>22</v>
      </c>
      <c r="L977" s="8">
        <f t="shared" si="152"/>
        <v>42337.25</v>
      </c>
      <c r="M977">
        <v>1448776800</v>
      </c>
      <c r="N977" s="8">
        <f t="shared" si="153"/>
        <v>42376.25</v>
      </c>
      <c r="O977">
        <v>1452146400</v>
      </c>
      <c r="P977" t="b">
        <v>0</v>
      </c>
      <c r="Q977" t="b">
        <v>1</v>
      </c>
      <c r="R977" t="s">
        <v>33</v>
      </c>
      <c r="S977" s="10" t="str">
        <f t="shared" si="154"/>
        <v>theater</v>
      </c>
      <c r="T977" t="str">
        <f t="shared" si="155"/>
        <v>plays</v>
      </c>
      <c r="U977" t="str">
        <f t="shared" si="156"/>
        <v>Nov</v>
      </c>
      <c r="V977" t="str">
        <f t="shared" si="157"/>
        <v>2015</v>
      </c>
      <c r="W977" t="str">
        <f t="shared" si="158"/>
        <v>Jan</v>
      </c>
      <c r="X977" t="str">
        <f t="shared" si="159"/>
        <v>2016</v>
      </c>
    </row>
    <row r="978" spans="1:24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 s="7">
        <f t="shared" si="150"/>
        <v>322.14999999999998</v>
      </c>
      <c r="H978" s="7">
        <f t="shared" si="151"/>
        <v>92.042857142857144</v>
      </c>
      <c r="I978">
        <v>140</v>
      </c>
      <c r="J978" t="s">
        <v>21</v>
      </c>
      <c r="K978" t="s">
        <v>22</v>
      </c>
      <c r="L978" s="8">
        <f t="shared" si="152"/>
        <v>40571.25</v>
      </c>
      <c r="M978">
        <v>1296194400</v>
      </c>
      <c r="N978" s="8">
        <f t="shared" si="153"/>
        <v>40577.25</v>
      </c>
      <c r="O978">
        <v>1296712800</v>
      </c>
      <c r="P978" t="b">
        <v>0</v>
      </c>
      <c r="Q978" t="b">
        <v>1</v>
      </c>
      <c r="R978" t="s">
        <v>33</v>
      </c>
      <c r="S978" s="10" t="str">
        <f t="shared" si="154"/>
        <v>theater</v>
      </c>
      <c r="T978" t="str">
        <f t="shared" si="155"/>
        <v>plays</v>
      </c>
      <c r="U978" t="str">
        <f t="shared" si="156"/>
        <v>Jan</v>
      </c>
      <c r="V978" t="str">
        <f t="shared" si="157"/>
        <v>2011</v>
      </c>
      <c r="W978" t="str">
        <f t="shared" si="158"/>
        <v>Feb</v>
      </c>
      <c r="X978" t="str">
        <f t="shared" si="159"/>
        <v>2011</v>
      </c>
    </row>
    <row r="979" spans="1:24" ht="18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 s="7">
        <f t="shared" si="150"/>
        <v>73.957142857142856</v>
      </c>
      <c r="H979" s="7">
        <f t="shared" si="151"/>
        <v>77.268656716417908</v>
      </c>
      <c r="I979">
        <v>67</v>
      </c>
      <c r="J979" t="s">
        <v>21</v>
      </c>
      <c r="K979" t="s">
        <v>22</v>
      </c>
      <c r="L979" s="8">
        <f t="shared" si="152"/>
        <v>43138.25</v>
      </c>
      <c r="M979">
        <v>1517983200</v>
      </c>
      <c r="N979" s="8">
        <f t="shared" si="153"/>
        <v>43170.25</v>
      </c>
      <c r="O979">
        <v>1520748000</v>
      </c>
      <c r="P979" t="b">
        <v>0</v>
      </c>
      <c r="Q979" t="b">
        <v>0</v>
      </c>
      <c r="R979" t="s">
        <v>17</v>
      </c>
      <c r="S979" s="10" t="str">
        <f t="shared" si="154"/>
        <v>food</v>
      </c>
      <c r="T979" t="str">
        <f t="shared" si="155"/>
        <v>food trucks</v>
      </c>
      <c r="U979" t="str">
        <f t="shared" si="156"/>
        <v>Feb</v>
      </c>
      <c r="V979" t="str">
        <f t="shared" si="157"/>
        <v>2018</v>
      </c>
      <c r="W979" t="str">
        <f t="shared" si="158"/>
        <v>Mar</v>
      </c>
      <c r="X979" t="str">
        <f t="shared" si="159"/>
        <v>2018</v>
      </c>
    </row>
    <row r="980" spans="1:24" ht="18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 s="7">
        <f t="shared" si="150"/>
        <v>864.1</v>
      </c>
      <c r="H980" s="7">
        <f t="shared" si="151"/>
        <v>93.923913043478265</v>
      </c>
      <c r="I980">
        <v>92</v>
      </c>
      <c r="J980" t="s">
        <v>21</v>
      </c>
      <c r="K980" t="s">
        <v>22</v>
      </c>
      <c r="L980" s="8">
        <f t="shared" si="152"/>
        <v>42686.25</v>
      </c>
      <c r="M980">
        <v>1478930400</v>
      </c>
      <c r="N980" s="8">
        <f t="shared" si="153"/>
        <v>42708.25</v>
      </c>
      <c r="O980">
        <v>1480831200</v>
      </c>
      <c r="P980" t="b">
        <v>0</v>
      </c>
      <c r="Q980" t="b">
        <v>0</v>
      </c>
      <c r="R980" t="s">
        <v>89</v>
      </c>
      <c r="S980" s="10" t="str">
        <f t="shared" si="154"/>
        <v>games</v>
      </c>
      <c r="T980" t="str">
        <f t="shared" si="155"/>
        <v>video games</v>
      </c>
      <c r="U980" t="str">
        <f t="shared" si="156"/>
        <v>Nov</v>
      </c>
      <c r="V980" t="str">
        <f t="shared" si="157"/>
        <v>2016</v>
      </c>
      <c r="W980" t="str">
        <f t="shared" si="158"/>
        <v>Dec</v>
      </c>
      <c r="X980" t="str">
        <f t="shared" si="159"/>
        <v>2016</v>
      </c>
    </row>
    <row r="981" spans="1:24" ht="18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 s="7">
        <f t="shared" si="150"/>
        <v>143.26245847176079</v>
      </c>
      <c r="H981" s="7">
        <f t="shared" si="151"/>
        <v>84.969458128078813</v>
      </c>
      <c r="I981">
        <v>1015</v>
      </c>
      <c r="J981" t="s">
        <v>40</v>
      </c>
      <c r="K981" t="s">
        <v>41</v>
      </c>
      <c r="L981" s="8">
        <f t="shared" si="152"/>
        <v>42078.208333333328</v>
      </c>
      <c r="M981">
        <v>1426395600</v>
      </c>
      <c r="N981" s="8">
        <f t="shared" si="15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s="10" t="str">
        <f t="shared" si="154"/>
        <v>theater</v>
      </c>
      <c r="T981" t="str">
        <f t="shared" si="155"/>
        <v>plays</v>
      </c>
      <c r="U981" t="str">
        <f t="shared" si="156"/>
        <v>Mar</v>
      </c>
      <c r="V981" t="str">
        <f t="shared" si="157"/>
        <v>2015</v>
      </c>
      <c r="W981" t="str">
        <f t="shared" si="158"/>
        <v>Mar</v>
      </c>
      <c r="X981" t="str">
        <f t="shared" si="159"/>
        <v>2015</v>
      </c>
    </row>
    <row r="982" spans="1:24" ht="18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 s="7">
        <f t="shared" si="150"/>
        <v>40.281762295081968</v>
      </c>
      <c r="H982" s="7">
        <f t="shared" si="151"/>
        <v>105.97035040431267</v>
      </c>
      <c r="I982">
        <v>742</v>
      </c>
      <c r="J982" t="s">
        <v>21</v>
      </c>
      <c r="K982" t="s">
        <v>22</v>
      </c>
      <c r="L982" s="8">
        <f t="shared" si="152"/>
        <v>42307.208333333328</v>
      </c>
      <c r="M982">
        <v>1446181200</v>
      </c>
      <c r="N982" s="8">
        <f t="shared" si="153"/>
        <v>42312.25</v>
      </c>
      <c r="O982">
        <v>1446616800</v>
      </c>
      <c r="P982" t="b">
        <v>1</v>
      </c>
      <c r="Q982" t="b">
        <v>0</v>
      </c>
      <c r="R982" t="s">
        <v>68</v>
      </c>
      <c r="S982" s="10" t="str">
        <f t="shared" si="154"/>
        <v>publishing</v>
      </c>
      <c r="T982" t="str">
        <f t="shared" si="155"/>
        <v>nonfiction</v>
      </c>
      <c r="U982" t="str">
        <f t="shared" si="156"/>
        <v>Oct</v>
      </c>
      <c r="V982" t="str">
        <f t="shared" si="157"/>
        <v>2015</v>
      </c>
      <c r="W982" t="str">
        <f t="shared" si="158"/>
        <v>Nov</v>
      </c>
      <c r="X982" t="str">
        <f t="shared" si="159"/>
        <v>2015</v>
      </c>
    </row>
    <row r="983" spans="1:24" ht="18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 s="7">
        <f t="shared" si="150"/>
        <v>178.22388059701493</v>
      </c>
      <c r="H983" s="7">
        <f t="shared" si="151"/>
        <v>36.969040247678016</v>
      </c>
      <c r="I983">
        <v>323</v>
      </c>
      <c r="J983" t="s">
        <v>21</v>
      </c>
      <c r="K983" t="s">
        <v>22</v>
      </c>
      <c r="L983" s="8">
        <f t="shared" si="152"/>
        <v>43094.25</v>
      </c>
      <c r="M983">
        <v>1514181600</v>
      </c>
      <c r="N983" s="8">
        <f t="shared" si="153"/>
        <v>43127.25</v>
      </c>
      <c r="O983">
        <v>1517032800</v>
      </c>
      <c r="P983" t="b">
        <v>0</v>
      </c>
      <c r="Q983" t="b">
        <v>0</v>
      </c>
      <c r="R983" t="s">
        <v>28</v>
      </c>
      <c r="S983" s="10" t="str">
        <f t="shared" si="154"/>
        <v>technology</v>
      </c>
      <c r="T983" t="str">
        <f t="shared" si="155"/>
        <v>web</v>
      </c>
      <c r="U983" t="str">
        <f t="shared" si="156"/>
        <v>Dec</v>
      </c>
      <c r="V983" t="str">
        <f t="shared" si="157"/>
        <v>2017</v>
      </c>
      <c r="W983" t="str">
        <f t="shared" si="158"/>
        <v>Jan</v>
      </c>
      <c r="X983" t="str">
        <f t="shared" si="159"/>
        <v>2018</v>
      </c>
    </row>
    <row r="984" spans="1:24" ht="18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 s="7">
        <f t="shared" si="150"/>
        <v>84.930555555555557</v>
      </c>
      <c r="H984" s="7">
        <f t="shared" si="151"/>
        <v>81.533333333333331</v>
      </c>
      <c r="I984">
        <v>75</v>
      </c>
      <c r="J984" t="s">
        <v>21</v>
      </c>
      <c r="K984" t="s">
        <v>22</v>
      </c>
      <c r="L984" s="8">
        <f t="shared" si="152"/>
        <v>40743.208333333336</v>
      </c>
      <c r="M984">
        <v>1311051600</v>
      </c>
      <c r="N984" s="8">
        <f t="shared" si="15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s="10" t="str">
        <f t="shared" si="154"/>
        <v>film &amp; video</v>
      </c>
      <c r="T984" t="str">
        <f t="shared" si="155"/>
        <v>documentary</v>
      </c>
      <c r="U984" t="str">
        <f t="shared" si="156"/>
        <v>Jul</v>
      </c>
      <c r="V984" t="str">
        <f t="shared" si="157"/>
        <v>2011</v>
      </c>
      <c r="W984" t="str">
        <f t="shared" si="158"/>
        <v>Jul</v>
      </c>
      <c r="X984" t="str">
        <f t="shared" si="159"/>
        <v>2011</v>
      </c>
    </row>
    <row r="985" spans="1:24" ht="18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 s="7">
        <f t="shared" si="150"/>
        <v>145.93648334624322</v>
      </c>
      <c r="H985" s="7">
        <f t="shared" si="151"/>
        <v>80.999140154772135</v>
      </c>
      <c r="I985">
        <v>2326</v>
      </c>
      <c r="J985" t="s">
        <v>21</v>
      </c>
      <c r="K985" t="s">
        <v>22</v>
      </c>
      <c r="L985" s="8">
        <f t="shared" si="152"/>
        <v>43681.208333333328</v>
      </c>
      <c r="M985">
        <v>1564894800</v>
      </c>
      <c r="N985" s="8">
        <f t="shared" si="15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s="10" t="str">
        <f t="shared" si="154"/>
        <v>film &amp; video</v>
      </c>
      <c r="T985" t="str">
        <f t="shared" si="155"/>
        <v>documentary</v>
      </c>
      <c r="U985" t="str">
        <f t="shared" si="156"/>
        <v>Aug</v>
      </c>
      <c r="V985" t="str">
        <f t="shared" si="157"/>
        <v>2019</v>
      </c>
      <c r="W985" t="str">
        <f t="shared" si="158"/>
        <v>Aug</v>
      </c>
      <c r="X985" t="str">
        <f t="shared" si="159"/>
        <v>2019</v>
      </c>
    </row>
    <row r="986" spans="1:24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 s="7">
        <f t="shared" si="150"/>
        <v>152.46153846153848</v>
      </c>
      <c r="H986" s="7">
        <f t="shared" si="151"/>
        <v>26.010498687664043</v>
      </c>
      <c r="I986">
        <v>381</v>
      </c>
      <c r="J986" t="s">
        <v>21</v>
      </c>
      <c r="K986" t="s">
        <v>22</v>
      </c>
      <c r="L986" s="8">
        <f t="shared" si="152"/>
        <v>43716.208333333328</v>
      </c>
      <c r="M986">
        <v>1567918800</v>
      </c>
      <c r="N986" s="8">
        <f t="shared" si="15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s="10" t="str">
        <f t="shared" si="154"/>
        <v>theater</v>
      </c>
      <c r="T986" t="str">
        <f t="shared" si="155"/>
        <v>plays</v>
      </c>
      <c r="U986" t="str">
        <f t="shared" si="156"/>
        <v>Sep</v>
      </c>
      <c r="V986" t="str">
        <f t="shared" si="157"/>
        <v>2019</v>
      </c>
      <c r="W986" t="str">
        <f t="shared" si="158"/>
        <v>Oct</v>
      </c>
      <c r="X986" t="str">
        <f t="shared" si="159"/>
        <v>2019</v>
      </c>
    </row>
    <row r="987" spans="1:24" ht="18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 s="7">
        <f t="shared" si="150"/>
        <v>67.129542790152414</v>
      </c>
      <c r="H987" s="7">
        <f t="shared" si="151"/>
        <v>25.998410896708286</v>
      </c>
      <c r="I987">
        <v>4405</v>
      </c>
      <c r="J987" t="s">
        <v>21</v>
      </c>
      <c r="K987" t="s">
        <v>22</v>
      </c>
      <c r="L987" s="8">
        <f t="shared" si="152"/>
        <v>41614.25</v>
      </c>
      <c r="M987">
        <v>1386309600</v>
      </c>
      <c r="N987" s="8">
        <f t="shared" si="153"/>
        <v>41640.25</v>
      </c>
      <c r="O987">
        <v>1388556000</v>
      </c>
      <c r="P987" t="b">
        <v>0</v>
      </c>
      <c r="Q987" t="b">
        <v>1</v>
      </c>
      <c r="R987" t="s">
        <v>23</v>
      </c>
      <c r="S987" s="10" t="str">
        <f t="shared" si="154"/>
        <v>music</v>
      </c>
      <c r="T987" t="str">
        <f t="shared" si="155"/>
        <v>rock</v>
      </c>
      <c r="U987" t="str">
        <f t="shared" si="156"/>
        <v>Dec</v>
      </c>
      <c r="V987" t="str">
        <f t="shared" si="157"/>
        <v>2013</v>
      </c>
      <c r="W987" t="str">
        <f t="shared" si="158"/>
        <v>Jan</v>
      </c>
      <c r="X987" t="str">
        <f t="shared" si="159"/>
        <v>2014</v>
      </c>
    </row>
    <row r="988" spans="1:24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 s="7">
        <f t="shared" si="150"/>
        <v>40.307692307692307</v>
      </c>
      <c r="H988" s="7">
        <f t="shared" si="151"/>
        <v>34.173913043478258</v>
      </c>
      <c r="I988">
        <v>92</v>
      </c>
      <c r="J988" t="s">
        <v>21</v>
      </c>
      <c r="K988" t="s">
        <v>22</v>
      </c>
      <c r="L988" s="8">
        <f t="shared" si="152"/>
        <v>40638.208333333336</v>
      </c>
      <c r="M988">
        <v>1301979600</v>
      </c>
      <c r="N988" s="8">
        <f t="shared" si="15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s="10" t="str">
        <f t="shared" si="154"/>
        <v>music</v>
      </c>
      <c r="T988" t="str">
        <f t="shared" si="155"/>
        <v>rock</v>
      </c>
      <c r="U988" t="str">
        <f t="shared" si="156"/>
        <v>Apr</v>
      </c>
      <c r="V988" t="str">
        <f t="shared" si="157"/>
        <v>2011</v>
      </c>
      <c r="W988" t="str">
        <f t="shared" si="158"/>
        <v>Apr</v>
      </c>
      <c r="X988" t="str">
        <f t="shared" si="159"/>
        <v>2011</v>
      </c>
    </row>
    <row r="989" spans="1:24" ht="18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 s="7">
        <f t="shared" si="150"/>
        <v>216.79032258064518</v>
      </c>
      <c r="H989" s="7">
        <f t="shared" si="151"/>
        <v>28.002083333333335</v>
      </c>
      <c r="I989">
        <v>480</v>
      </c>
      <c r="J989" t="s">
        <v>21</v>
      </c>
      <c r="K989" t="s">
        <v>22</v>
      </c>
      <c r="L989" s="8">
        <f t="shared" si="152"/>
        <v>42852.208333333328</v>
      </c>
      <c r="M989">
        <v>1493269200</v>
      </c>
      <c r="N989" s="8">
        <f t="shared" si="15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s="10" t="str">
        <f t="shared" si="154"/>
        <v>film &amp; video</v>
      </c>
      <c r="T989" t="str">
        <f t="shared" si="155"/>
        <v>documentary</v>
      </c>
      <c r="U989" t="str">
        <f t="shared" si="156"/>
        <v>Apr</v>
      </c>
      <c r="V989" t="str">
        <f t="shared" si="157"/>
        <v>2017</v>
      </c>
      <c r="W989" t="str">
        <f t="shared" si="158"/>
        <v>May</v>
      </c>
      <c r="X989" t="str">
        <f t="shared" si="159"/>
        <v>2017</v>
      </c>
    </row>
    <row r="990" spans="1:24" ht="18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 s="7">
        <f t="shared" si="150"/>
        <v>52.117021276595743</v>
      </c>
      <c r="H990" s="7">
        <f t="shared" si="151"/>
        <v>76.546875</v>
      </c>
      <c r="I990">
        <v>64</v>
      </c>
      <c r="J990" t="s">
        <v>21</v>
      </c>
      <c r="K990" t="s">
        <v>22</v>
      </c>
      <c r="L990" s="8">
        <f t="shared" si="152"/>
        <v>42686.25</v>
      </c>
      <c r="M990">
        <v>1478930400</v>
      </c>
      <c r="N990" s="8">
        <f t="shared" si="153"/>
        <v>42707.25</v>
      </c>
      <c r="O990">
        <v>1480744800</v>
      </c>
      <c r="P990" t="b">
        <v>0</v>
      </c>
      <c r="Q990" t="b">
        <v>0</v>
      </c>
      <c r="R990" t="s">
        <v>133</v>
      </c>
      <c r="S990" s="10" t="str">
        <f t="shared" si="154"/>
        <v>publishing</v>
      </c>
      <c r="T990" t="str">
        <f t="shared" si="155"/>
        <v>radio &amp; podcasts</v>
      </c>
      <c r="U990" t="str">
        <f t="shared" si="156"/>
        <v>Nov</v>
      </c>
      <c r="V990" t="str">
        <f t="shared" si="157"/>
        <v>2016</v>
      </c>
      <c r="W990" t="str">
        <f t="shared" si="158"/>
        <v>Dec</v>
      </c>
      <c r="X990" t="str">
        <f t="shared" si="159"/>
        <v>2016</v>
      </c>
    </row>
    <row r="991" spans="1:24" ht="18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 s="7">
        <f t="shared" si="150"/>
        <v>499.58333333333337</v>
      </c>
      <c r="H991" s="7">
        <f t="shared" si="151"/>
        <v>53.053097345132741</v>
      </c>
      <c r="I991">
        <v>226</v>
      </c>
      <c r="J991" t="s">
        <v>21</v>
      </c>
      <c r="K991" t="s">
        <v>22</v>
      </c>
      <c r="L991" s="8">
        <f t="shared" si="152"/>
        <v>43571.208333333328</v>
      </c>
      <c r="M991">
        <v>1555390800</v>
      </c>
      <c r="N991" s="8">
        <f t="shared" si="15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s="10" t="str">
        <f t="shared" si="154"/>
        <v>publishing</v>
      </c>
      <c r="T991" t="str">
        <f t="shared" si="155"/>
        <v>translations</v>
      </c>
      <c r="U991" t="str">
        <f t="shared" si="156"/>
        <v>Apr</v>
      </c>
      <c r="V991" t="str">
        <f t="shared" si="157"/>
        <v>2019</v>
      </c>
      <c r="W991" t="str">
        <f t="shared" si="158"/>
        <v>Apr</v>
      </c>
      <c r="X991" t="str">
        <f t="shared" si="159"/>
        <v>2019</v>
      </c>
    </row>
    <row r="992" spans="1:24" ht="18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 s="7">
        <f t="shared" si="150"/>
        <v>87.679487179487182</v>
      </c>
      <c r="H992" s="7">
        <f t="shared" si="151"/>
        <v>106.859375</v>
      </c>
      <c r="I992">
        <v>64</v>
      </c>
      <c r="J992" t="s">
        <v>21</v>
      </c>
      <c r="K992" t="s">
        <v>22</v>
      </c>
      <c r="L992" s="8">
        <f t="shared" si="152"/>
        <v>42432.25</v>
      </c>
      <c r="M992">
        <v>1456984800</v>
      </c>
      <c r="N992" s="8">
        <f t="shared" si="15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s="10" t="str">
        <f t="shared" si="154"/>
        <v>film &amp; video</v>
      </c>
      <c r="T992" t="str">
        <f t="shared" si="155"/>
        <v>drama</v>
      </c>
      <c r="U992" t="str">
        <f t="shared" si="156"/>
        <v>Mar</v>
      </c>
      <c r="V992" t="str">
        <f t="shared" si="157"/>
        <v>2016</v>
      </c>
      <c r="W992" t="str">
        <f t="shared" si="158"/>
        <v>Mar</v>
      </c>
      <c r="X992" t="str">
        <f t="shared" si="159"/>
        <v>2016</v>
      </c>
    </row>
    <row r="993" spans="1:24" ht="18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 s="7">
        <f t="shared" si="150"/>
        <v>113.17346938775511</v>
      </c>
      <c r="H993" s="7">
        <f t="shared" si="151"/>
        <v>46.020746887966808</v>
      </c>
      <c r="I993">
        <v>241</v>
      </c>
      <c r="J993" t="s">
        <v>21</v>
      </c>
      <c r="K993" t="s">
        <v>22</v>
      </c>
      <c r="L993" s="8">
        <f t="shared" si="152"/>
        <v>41907.208333333336</v>
      </c>
      <c r="M993">
        <v>1411621200</v>
      </c>
      <c r="N993" s="8">
        <f t="shared" si="15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s="10" t="str">
        <f t="shared" si="154"/>
        <v>music</v>
      </c>
      <c r="T993" t="str">
        <f t="shared" si="155"/>
        <v>rock</v>
      </c>
      <c r="U993" t="str">
        <f t="shared" si="156"/>
        <v>Sep</v>
      </c>
      <c r="V993" t="str">
        <f t="shared" si="157"/>
        <v>2014</v>
      </c>
      <c r="W993" t="str">
        <f t="shared" si="158"/>
        <v>Sep</v>
      </c>
      <c r="X993" t="str">
        <f t="shared" si="159"/>
        <v>2014</v>
      </c>
    </row>
    <row r="994" spans="1:24" ht="18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 s="7">
        <f t="shared" si="150"/>
        <v>426.54838709677421</v>
      </c>
      <c r="H994" s="7">
        <f t="shared" si="151"/>
        <v>100.17424242424242</v>
      </c>
      <c r="I994">
        <v>132</v>
      </c>
      <c r="J994" t="s">
        <v>21</v>
      </c>
      <c r="K994" t="s">
        <v>22</v>
      </c>
      <c r="L994" s="8">
        <f t="shared" si="152"/>
        <v>43227.208333333328</v>
      </c>
      <c r="M994">
        <v>1525669200</v>
      </c>
      <c r="N994" s="8">
        <f t="shared" si="15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s="10" t="str">
        <f t="shared" si="154"/>
        <v>film &amp; video</v>
      </c>
      <c r="T994" t="str">
        <f t="shared" si="155"/>
        <v>drama</v>
      </c>
      <c r="U994" t="str">
        <f t="shared" si="156"/>
        <v>May</v>
      </c>
      <c r="V994" t="str">
        <f t="shared" si="157"/>
        <v>2018</v>
      </c>
      <c r="W994" t="str">
        <f t="shared" si="158"/>
        <v>May</v>
      </c>
      <c r="X994" t="str">
        <f t="shared" si="159"/>
        <v>2018</v>
      </c>
    </row>
    <row r="995" spans="1:24" ht="18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 s="7">
        <f t="shared" si="150"/>
        <v>77.632653061224488</v>
      </c>
      <c r="H995" s="7">
        <f t="shared" si="151"/>
        <v>101.44</v>
      </c>
      <c r="I995">
        <v>75</v>
      </c>
      <c r="J995" t="s">
        <v>107</v>
      </c>
      <c r="K995" t="s">
        <v>108</v>
      </c>
      <c r="L995" s="8">
        <f t="shared" si="152"/>
        <v>42362.25</v>
      </c>
      <c r="M995">
        <v>1450936800</v>
      </c>
      <c r="N995" s="8">
        <f t="shared" si="153"/>
        <v>42379.25</v>
      </c>
      <c r="O995">
        <v>1452405600</v>
      </c>
      <c r="P995" t="b">
        <v>0</v>
      </c>
      <c r="Q995" t="b">
        <v>1</v>
      </c>
      <c r="R995" t="s">
        <v>122</v>
      </c>
      <c r="S995" s="10" t="str">
        <f t="shared" si="154"/>
        <v>photography</v>
      </c>
      <c r="T995" t="str">
        <f t="shared" si="155"/>
        <v>photography books</v>
      </c>
      <c r="U995" t="str">
        <f t="shared" si="156"/>
        <v>Dec</v>
      </c>
      <c r="V995" t="str">
        <f t="shared" si="157"/>
        <v>2015</v>
      </c>
      <c r="W995" t="str">
        <f t="shared" si="158"/>
        <v>Jan</v>
      </c>
      <c r="X995" t="str">
        <f t="shared" si="159"/>
        <v>2016</v>
      </c>
    </row>
    <row r="996" spans="1:24" ht="18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 s="7">
        <f t="shared" si="150"/>
        <v>52.496810772501767</v>
      </c>
      <c r="H996" s="7">
        <f t="shared" si="151"/>
        <v>87.972684085510693</v>
      </c>
      <c r="I996">
        <v>842</v>
      </c>
      <c r="J996" t="s">
        <v>21</v>
      </c>
      <c r="K996" t="s">
        <v>22</v>
      </c>
      <c r="L996" s="8">
        <f t="shared" si="152"/>
        <v>41929.208333333336</v>
      </c>
      <c r="M996">
        <v>1413522000</v>
      </c>
      <c r="N996" s="8">
        <f t="shared" si="15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s="10" t="str">
        <f t="shared" si="154"/>
        <v>publishing</v>
      </c>
      <c r="T996" t="str">
        <f t="shared" si="155"/>
        <v>translations</v>
      </c>
      <c r="U996" t="str">
        <f t="shared" si="156"/>
        <v>Oct</v>
      </c>
      <c r="V996" t="str">
        <f t="shared" si="157"/>
        <v>2014</v>
      </c>
      <c r="W996" t="str">
        <f t="shared" si="158"/>
        <v>Oct</v>
      </c>
      <c r="X996" t="str">
        <f t="shared" si="159"/>
        <v>2014</v>
      </c>
    </row>
    <row r="997" spans="1:24" ht="18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 s="7">
        <f t="shared" si="150"/>
        <v>157.46762589928059</v>
      </c>
      <c r="H997" s="7">
        <f t="shared" si="151"/>
        <v>74.995594713656388</v>
      </c>
      <c r="I997">
        <v>2043</v>
      </c>
      <c r="J997" t="s">
        <v>21</v>
      </c>
      <c r="K997" t="s">
        <v>22</v>
      </c>
      <c r="L997" s="8">
        <f t="shared" si="152"/>
        <v>43408.208333333328</v>
      </c>
      <c r="M997">
        <v>1541307600</v>
      </c>
      <c r="N997" s="8">
        <f t="shared" si="153"/>
        <v>43437.25</v>
      </c>
      <c r="O997">
        <v>1543816800</v>
      </c>
      <c r="P997" t="b">
        <v>0</v>
      </c>
      <c r="Q997" t="b">
        <v>1</v>
      </c>
      <c r="R997" t="s">
        <v>17</v>
      </c>
      <c r="S997" s="10" t="str">
        <f t="shared" si="154"/>
        <v>food</v>
      </c>
      <c r="T997" t="str">
        <f t="shared" si="155"/>
        <v>food trucks</v>
      </c>
      <c r="U997" t="str">
        <f t="shared" si="156"/>
        <v>Nov</v>
      </c>
      <c r="V997" t="str">
        <f t="shared" si="157"/>
        <v>2018</v>
      </c>
      <c r="W997" t="str">
        <f t="shared" si="158"/>
        <v>Dec</v>
      </c>
      <c r="X997" t="str">
        <f t="shared" si="159"/>
        <v>2018</v>
      </c>
    </row>
    <row r="998" spans="1:24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 s="7">
        <f t="shared" si="150"/>
        <v>72.939393939393938</v>
      </c>
      <c r="H998" s="7">
        <f t="shared" si="151"/>
        <v>42.982142857142854</v>
      </c>
      <c r="I998">
        <v>112</v>
      </c>
      <c r="J998" t="s">
        <v>21</v>
      </c>
      <c r="K998" t="s">
        <v>22</v>
      </c>
      <c r="L998" s="8">
        <f t="shared" si="152"/>
        <v>41276.25</v>
      </c>
      <c r="M998">
        <v>1357106400</v>
      </c>
      <c r="N998" s="8">
        <f t="shared" si="153"/>
        <v>41306.25</v>
      </c>
      <c r="O998">
        <v>1359698400</v>
      </c>
      <c r="P998" t="b">
        <v>0</v>
      </c>
      <c r="Q998" t="b">
        <v>0</v>
      </c>
      <c r="R998" t="s">
        <v>33</v>
      </c>
      <c r="S998" s="10" t="str">
        <f t="shared" si="154"/>
        <v>theater</v>
      </c>
      <c r="T998" t="str">
        <f t="shared" si="155"/>
        <v>plays</v>
      </c>
      <c r="U998" t="str">
        <f t="shared" si="156"/>
        <v>Jan</v>
      </c>
      <c r="V998" t="str">
        <f t="shared" si="157"/>
        <v>2013</v>
      </c>
      <c r="W998" t="str">
        <f t="shared" si="158"/>
        <v>Feb</v>
      </c>
      <c r="X998" t="str">
        <f t="shared" si="159"/>
        <v>2013</v>
      </c>
    </row>
    <row r="999" spans="1:24" ht="18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 s="7">
        <f t="shared" si="150"/>
        <v>60.565789473684205</v>
      </c>
      <c r="H999" s="7">
        <f t="shared" si="151"/>
        <v>33.115107913669064</v>
      </c>
      <c r="I999">
        <v>139</v>
      </c>
      <c r="J999" t="s">
        <v>107</v>
      </c>
      <c r="K999" t="s">
        <v>108</v>
      </c>
      <c r="L999" s="8">
        <f t="shared" si="152"/>
        <v>41659.25</v>
      </c>
      <c r="M999">
        <v>1390197600</v>
      </c>
      <c r="N999" s="8">
        <f t="shared" si="153"/>
        <v>41664.25</v>
      </c>
      <c r="O999">
        <v>1390629600</v>
      </c>
      <c r="P999" t="b">
        <v>0</v>
      </c>
      <c r="Q999" t="b">
        <v>0</v>
      </c>
      <c r="R999" t="s">
        <v>33</v>
      </c>
      <c r="S999" s="10" t="str">
        <f t="shared" si="154"/>
        <v>theater</v>
      </c>
      <c r="T999" t="str">
        <f t="shared" si="155"/>
        <v>plays</v>
      </c>
      <c r="U999" t="str">
        <f t="shared" si="156"/>
        <v>Jan</v>
      </c>
      <c r="V999" t="str">
        <f t="shared" si="157"/>
        <v>2014</v>
      </c>
      <c r="W999" t="str">
        <f t="shared" si="158"/>
        <v>Jan</v>
      </c>
      <c r="X999" t="str">
        <f t="shared" si="159"/>
        <v>2014</v>
      </c>
    </row>
    <row r="1000" spans="1:24" ht="18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 s="7">
        <f t="shared" si="150"/>
        <v>56.791291291291287</v>
      </c>
      <c r="H1000" s="7">
        <f t="shared" si="151"/>
        <v>101.13101604278074</v>
      </c>
      <c r="I1000">
        <v>374</v>
      </c>
      <c r="J1000" t="s">
        <v>21</v>
      </c>
      <c r="K1000" t="s">
        <v>22</v>
      </c>
      <c r="L1000" s="8">
        <f t="shared" si="152"/>
        <v>40220.25</v>
      </c>
      <c r="M1000">
        <v>1265868000</v>
      </c>
      <c r="N1000" s="8">
        <f t="shared" si="153"/>
        <v>40234.25</v>
      </c>
      <c r="O1000">
        <v>1267077600</v>
      </c>
      <c r="P1000" t="b">
        <v>0</v>
      </c>
      <c r="Q1000" t="b">
        <v>1</v>
      </c>
      <c r="R1000" t="s">
        <v>60</v>
      </c>
      <c r="S1000" s="10" t="str">
        <f t="shared" si="154"/>
        <v>music</v>
      </c>
      <c r="T1000" t="str">
        <f t="shared" si="155"/>
        <v>indie rock</v>
      </c>
      <c r="U1000" t="str">
        <f t="shared" si="156"/>
        <v>Feb</v>
      </c>
      <c r="V1000" t="str">
        <f t="shared" si="157"/>
        <v>2010</v>
      </c>
      <c r="W1000" t="str">
        <f t="shared" si="158"/>
        <v>Feb</v>
      </c>
      <c r="X1000" t="str">
        <f t="shared" si="159"/>
        <v>2010</v>
      </c>
    </row>
    <row r="1001" spans="1:24" ht="18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 s="7">
        <f t="shared" si="150"/>
        <v>56.542754275427541</v>
      </c>
      <c r="H1001" s="7">
        <f t="shared" si="151"/>
        <v>55.98841354723708</v>
      </c>
      <c r="I1001">
        <v>1122</v>
      </c>
      <c r="J1001" t="s">
        <v>21</v>
      </c>
      <c r="K1001" t="s">
        <v>22</v>
      </c>
      <c r="L1001" s="8">
        <f t="shared" si="152"/>
        <v>42550.208333333328</v>
      </c>
      <c r="M1001">
        <v>1467176400</v>
      </c>
      <c r="N1001" s="8">
        <f t="shared" si="15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s="10" t="str">
        <f t="shared" si="154"/>
        <v>food</v>
      </c>
      <c r="T1001" t="str">
        <f t="shared" si="155"/>
        <v>food trucks</v>
      </c>
      <c r="U1001" t="str">
        <f t="shared" si="156"/>
        <v>Jun</v>
      </c>
      <c r="V1001" t="str">
        <f t="shared" si="157"/>
        <v>2016</v>
      </c>
      <c r="W1001" t="str">
        <f t="shared" si="158"/>
        <v>Jul</v>
      </c>
      <c r="X1001" t="str">
        <f t="shared" si="159"/>
        <v>2016</v>
      </c>
    </row>
  </sheetData>
  <conditionalFormatting sqref="F1:H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8142-560D-C542-8E84-95D9BCE9C569}">
  <sheetPr codeName="Sheet8"/>
  <dimension ref="A1:O13"/>
  <sheetViews>
    <sheetView workbookViewId="0">
      <selection activeCell="H31" sqref="H31"/>
    </sheetView>
  </sheetViews>
  <sheetFormatPr baseColWidth="10" defaultRowHeight="16" x14ac:dyDescent="0.2"/>
  <cols>
    <col min="1" max="1" width="17.83203125" bestFit="1" customWidth="1"/>
    <col min="15" max="15" width="15.83203125" bestFit="1" customWidth="1"/>
  </cols>
  <sheetData>
    <row r="1" spans="1:15" ht="51" x14ac:dyDescent="0.2">
      <c r="A1" s="17" t="s">
        <v>2096</v>
      </c>
      <c r="B1" s="18" t="s">
        <v>2109</v>
      </c>
      <c r="C1" s="18" t="s">
        <v>2110</v>
      </c>
      <c r="D1" s="18" t="s">
        <v>2111</v>
      </c>
      <c r="E1" s="19" t="s">
        <v>2112</v>
      </c>
      <c r="F1" s="20" t="s">
        <v>2113</v>
      </c>
      <c r="G1" s="20" t="s">
        <v>2114</v>
      </c>
      <c r="H1" s="18" t="s">
        <v>2115</v>
      </c>
      <c r="I1" s="17" t="s">
        <v>2116</v>
      </c>
      <c r="J1" s="17" t="s">
        <v>2117</v>
      </c>
    </row>
    <row r="2" spans="1:15" x14ac:dyDescent="0.2">
      <c r="A2" t="s">
        <v>2097</v>
      </c>
      <c r="B2">
        <f>COUNTIFS(Crowdfunding!F:F,"successful",Crowdfunding!D:D, "&lt;1000")</f>
        <v>30</v>
      </c>
      <c r="C2">
        <f>COUNTIFS(Crowdfunding!F:F,"failed",Crowdfunding!D:D, "&lt;1000")</f>
        <v>20</v>
      </c>
      <c r="D2">
        <f>COUNTIFS(Crowdfunding!F:F,"canceled",Crowdfunding!D:D, "&lt;1000")</f>
        <v>1</v>
      </c>
      <c r="E2">
        <f>B2+C2+D2</f>
        <v>51</v>
      </c>
      <c r="F2" s="23">
        <f>B2/E2</f>
        <v>0.58823529411764708</v>
      </c>
      <c r="G2" s="23">
        <f>C2/E2</f>
        <v>0.39215686274509803</v>
      </c>
      <c r="H2" s="23">
        <f>D2/E2</f>
        <v>1.9607843137254902E-2</v>
      </c>
    </row>
    <row r="3" spans="1:15" x14ac:dyDescent="0.2">
      <c r="A3" t="s">
        <v>2098</v>
      </c>
      <c r="B3">
        <f>COUNTIFS(Crowdfunding!F:F,"successful",Crowdfunding!D:D, "&gt;=1000")-COUNTIFS(Crowdfunding!F:F, "successful",Crowdfunding!D:D,"&gt;4999")</f>
        <v>191</v>
      </c>
      <c r="C3">
        <f>COUNTIFS(Crowdfunding!F:F,"failed",Crowdfunding!D:D, "&gt;=1000")-COUNTIFS(Crowdfunding!F:F, "failed",Crowdfunding!D:D,"&gt;4999")</f>
        <v>38</v>
      </c>
      <c r="D3">
        <f>COUNTIFS(Crowdfunding!F:F,"canceled",Crowdfunding!D:D, "&gt;=1000")-COUNTIFS(Crowdfunding!F:F, "canceled",Crowdfunding!D:D,"&gt;4999")</f>
        <v>2</v>
      </c>
      <c r="E3">
        <f t="shared" ref="E3:E13" si="0">B3+C3+D3</f>
        <v>231</v>
      </c>
      <c r="F3" s="23">
        <f t="shared" ref="F3:F13" si="1">B3/E3</f>
        <v>0.82683982683982682</v>
      </c>
      <c r="G3" s="23">
        <f t="shared" ref="G3:G13" si="2">C3/E3</f>
        <v>0.16450216450216451</v>
      </c>
      <c r="H3" s="23">
        <f t="shared" ref="H3:H13" si="3">D3/E3</f>
        <v>8.658008658008658E-3</v>
      </c>
    </row>
    <row r="4" spans="1:15" ht="21" x14ac:dyDescent="0.25">
      <c r="A4" t="s">
        <v>2099</v>
      </c>
      <c r="B4">
        <f>COUNTIFS(Crowdfunding!F:F,"successful",Crowdfunding!D:D, "&gt;=5000")-COUNTIFS(Crowdfunding!F:F, "successful",Crowdfunding!D:D,"&gt;9999")</f>
        <v>164</v>
      </c>
      <c r="C4">
        <f>COUNTIFS(Crowdfunding!F:F,"failed",Crowdfunding!D:D, "&gt;=5000")-COUNTIFS(Crowdfunding!F:F, "failed",Crowdfunding!D:D,"&gt;9999")</f>
        <v>126</v>
      </c>
      <c r="D4">
        <f>COUNTIFS(Crowdfunding!F:F,"canceled",Crowdfunding!D:D, "&gt;=5000")-COUNTIFS(Crowdfunding!F:F, "canceled",Crowdfunding!D:D,"&gt;9999")</f>
        <v>25</v>
      </c>
      <c r="E4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  <c r="N4" s="21" t="s">
        <v>2035</v>
      </c>
      <c r="O4" s="22">
        <v>43983.1</v>
      </c>
    </row>
    <row r="5" spans="1:15" ht="21" x14ac:dyDescent="0.25">
      <c r="A5" t="s">
        <v>2100</v>
      </c>
      <c r="B5">
        <f>COUNTIFS(Crowdfunding!F:F,"successful",Crowdfunding!D:D, "&gt;=10000")-COUNTIFS(Crowdfunding!F:F, "successful",Crowdfunding!D:D,"&gt;14999")</f>
        <v>4</v>
      </c>
      <c r="C5">
        <f>COUNTIFS(Crowdfunding!F:F,"failed",Crowdfunding!D:D, "&gt;=10000")-COUNTIFS(Crowdfunding!F:F, "failed",Crowdfunding!D:D,"&gt;14999")</f>
        <v>5</v>
      </c>
      <c r="D5">
        <f>COUNTIFS(Crowdfunding!F:F,"canceled",Crowdfunding!D:D, "&gt;=10000")-COUNTIFS(Crowdfunding!F:F, "canceled",Crowdfunding!D:D,"&gt;14999")</f>
        <v>0</v>
      </c>
      <c r="E5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  <c r="N5" s="21" t="s">
        <v>2036</v>
      </c>
      <c r="O5" s="21">
        <v>8300</v>
      </c>
    </row>
    <row r="6" spans="1:15" ht="21" x14ac:dyDescent="0.25">
      <c r="A6" t="s">
        <v>2101</v>
      </c>
      <c r="B6">
        <f>COUNTIFS(Crowdfunding!F:F,"successful",Crowdfunding!D:D, "&gt;=15000")-COUNTIFS(Crowdfunding!F:F, "successful",Crowdfunding!D:D,"&gt;19999")</f>
        <v>10</v>
      </c>
      <c r="C6">
        <f>COUNTIFS(Crowdfunding!F:F,"failed",Crowdfunding!D:D, "&gt;=15000")-COUNTIFS(Crowdfunding!F:F, "failed",Crowdfunding!D:D,"&gt;19999")</f>
        <v>0</v>
      </c>
      <c r="D6">
        <f>COUNTIFS(Crowdfunding!F:F,"canceled",Crowdfunding!D:D, "&gt;=15000")-COUNTIFS(Crowdfunding!F:F, "canceled",Crowdfunding!D:D,"&gt;19999")</f>
        <v>0</v>
      </c>
      <c r="E6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  <c r="N6" s="21" t="s">
        <v>2037</v>
      </c>
      <c r="O6" s="21">
        <v>3476567632.0220222</v>
      </c>
    </row>
    <row r="7" spans="1:15" ht="21" x14ac:dyDescent="0.25">
      <c r="A7" t="s">
        <v>2102</v>
      </c>
      <c r="B7">
        <f>COUNTIFS(Crowdfunding!F:F,"successful",Crowdfunding!D:D, "&gt;=20000")-COUNTIFS(Crowdfunding!F:F, "successful",Crowdfunding!D:D,"&gt;24999")</f>
        <v>7</v>
      </c>
      <c r="C7">
        <f>COUNTIFS(Crowdfunding!F:F,"failed",Crowdfunding!D:D, "&gt;=20000")-COUNTIFS(Crowdfunding!F:F, "failed",Crowdfunding!D:D,"&gt;24999")</f>
        <v>0</v>
      </c>
      <c r="D7">
        <f>COUNTIFS(Crowdfunding!F:F,"canceled",Crowdfunding!D:D, "&gt;=20000")-COUNTIFS(Crowdfunding!F:F, "canceled",Crowdfunding!D:D,"&gt;24999")</f>
        <v>0</v>
      </c>
      <c r="E7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  <c r="N7" s="21"/>
      <c r="O7" s="21"/>
    </row>
    <row r="8" spans="1:15" ht="21" x14ac:dyDescent="0.25">
      <c r="A8" t="s">
        <v>2103</v>
      </c>
      <c r="B8">
        <f>COUNTIFS(Crowdfunding!F:F,"successful",Crowdfunding!D:D, "&gt;=25000")-COUNTIFS(Crowdfunding!F:F, "successful",Crowdfunding!D:D,"&gt;29999")</f>
        <v>11</v>
      </c>
      <c r="C8">
        <f>COUNTIFS(Crowdfunding!F:F,"failed",Crowdfunding!D:D, "&gt;=25000")-COUNTIFS(Crowdfunding!F:F, "failed",Crowdfunding!D:D,"&gt;29999")</f>
        <v>3</v>
      </c>
      <c r="D8">
        <f>COUNTIFS(Crowdfunding!F:F,"canceled",Crowdfunding!D:D, "&gt;=25000")-COUNTIFS(Crowdfunding!F:F, "canceled",Crowdfunding!D:D,"&gt;29999")</f>
        <v>0</v>
      </c>
      <c r="E8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  <c r="N8" s="21" t="s">
        <v>2038</v>
      </c>
      <c r="O8" s="21">
        <v>58962.425594797423</v>
      </c>
    </row>
    <row r="9" spans="1:15" x14ac:dyDescent="0.2">
      <c r="A9" t="s">
        <v>2104</v>
      </c>
      <c r="B9">
        <f>COUNTIFS(Crowdfunding!F:F,"successful",Crowdfunding!D:D, "&gt;=30000")-COUNTIFS(Crowdfunding!F:F, "successful",Crowdfunding!D:D,"&gt;34999")</f>
        <v>7</v>
      </c>
      <c r="C9">
        <f>COUNTIFS(Crowdfunding!F:F,"failed",Crowdfunding!D:D, "&gt;=30000")-COUNTIFS(Crowdfunding!F:F, "failed",Crowdfunding!D:D,"&gt;34999")</f>
        <v>0</v>
      </c>
      <c r="D9">
        <f>COUNTIFS(Crowdfunding!F:F,"canceled",Crowdfunding!D:D, "&gt;=30000")-COUNTIFS(Crowdfunding!F:F, "canceled",Crowdfunding!D:D,"&gt;34999")</f>
        <v>0</v>
      </c>
      <c r="E9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15" x14ac:dyDescent="0.2">
      <c r="A10" t="s">
        <v>2105</v>
      </c>
      <c r="B10">
        <f>COUNTIFS(Crowdfunding!F:F,"successful",Crowdfunding!D:D, "&gt;=35000")-COUNTIFS(Crowdfunding!F:F, "successful",Crowdfunding!D:D,"&gt;39999")</f>
        <v>8</v>
      </c>
      <c r="C10">
        <f>COUNTIFS(Crowdfunding!F:F,"failed",Crowdfunding!D:D, "&gt;=35000")-COUNTIFS(Crowdfunding!F:F, "failed",Crowdfunding!D:D,"&gt;39999")</f>
        <v>3</v>
      </c>
      <c r="D10">
        <f>COUNTIFS(Crowdfunding!F:F,"canceled",Crowdfunding!D:D, "&gt;=35000")-COUNTIFS(Crowdfunding!F:F, "canceled",Crowdfunding!D:D,"&gt;39999")</f>
        <v>1</v>
      </c>
      <c r="E10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15" x14ac:dyDescent="0.2">
      <c r="A11" t="s">
        <v>2106</v>
      </c>
      <c r="B11">
        <f>COUNTIFS(Crowdfunding!F:F,"successful",Crowdfunding!D:D, "&gt;=40000")-COUNTIFS(Crowdfunding!F:F, "successful",Crowdfunding!D:D,"&gt;44999")</f>
        <v>11</v>
      </c>
      <c r="C11">
        <f>COUNTIFS(Crowdfunding!F:F,"failed",Crowdfunding!D:D, "&gt;=40000")-COUNTIFS(Crowdfunding!F:F, "failed",Crowdfunding!D:D,"&gt;44999")</f>
        <v>3</v>
      </c>
      <c r="D11">
        <f>COUNTIFS(Crowdfunding!F:F,"canceled",Crowdfunding!D:D, "&gt;=40000")-COUNTIFS(Crowdfunding!F:F, "canceled",Crowdfunding!D:D,"&gt;44999")</f>
        <v>0</v>
      </c>
      <c r="E11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15" x14ac:dyDescent="0.2">
      <c r="A12" t="s">
        <v>2107</v>
      </c>
      <c r="B12">
        <f>COUNTIFS(Crowdfunding!F:F,"successful",Crowdfunding!D:D, "&gt;=45000")-COUNTIFS(Crowdfunding!F:F, "successful",Crowdfunding!D:D,"&gt;49999")</f>
        <v>8</v>
      </c>
      <c r="C12">
        <f>COUNTIFS(Crowdfunding!F:F,"failed",Crowdfunding!D:D, "&gt;=45000")-COUNTIFS(Crowdfunding!F:F, "failed",Crowdfunding!D:D,"&gt;49999")</f>
        <v>3</v>
      </c>
      <c r="D12">
        <f>COUNTIFS(Crowdfunding!F:F,"canceled",Crowdfunding!D:D, "&gt;=45000")-COUNTIFS(Crowdfunding!F:F, "canceled",Crowdfunding!D:D,"&gt;49999")</f>
        <v>0</v>
      </c>
      <c r="E1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15" x14ac:dyDescent="0.2">
      <c r="A13" t="s">
        <v>2108</v>
      </c>
      <c r="B13">
        <f>COUNTIFS(Crowdfunding!F:F,"successful",Crowdfunding!D:D, "&gt;=50000")</f>
        <v>114</v>
      </c>
      <c r="C13">
        <f>COUNTIFS(Crowdfunding!F:F,"failed",Crowdfunding!D:D, "&gt;=50000")</f>
        <v>163</v>
      </c>
      <c r="D13">
        <f>COUNTIFS(Crowdfunding!F:F,"canceled",Crowdfunding!D:D, "&gt;=50000")</f>
        <v>28</v>
      </c>
      <c r="E13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E4B2-7543-B44D-AD0A-D3BC845741D0}">
  <sheetPr codeName="Sheet9"/>
  <dimension ref="B1:V1001"/>
  <sheetViews>
    <sheetView tabSelected="1" workbookViewId="0">
      <selection activeCell="O15" sqref="O15"/>
    </sheetView>
  </sheetViews>
  <sheetFormatPr baseColWidth="10" defaultRowHeight="16" x14ac:dyDescent="0.2"/>
  <cols>
    <col min="2" max="2" width="9.5" hidden="1" customWidth="1"/>
    <col min="3" max="3" width="13" hidden="1" customWidth="1"/>
    <col min="4" max="4" width="8.33203125" hidden="1" customWidth="1"/>
    <col min="5" max="5" width="13" hidden="1" customWidth="1"/>
    <col min="8" max="8" width="13" style="26" bestFit="1" customWidth="1"/>
    <col min="9" max="9" width="24.6640625" bestFit="1" customWidth="1"/>
    <col min="10" max="10" width="4.5" customWidth="1"/>
    <col min="11" max="11" width="8.83203125" customWidth="1"/>
    <col min="12" max="12" width="13" bestFit="1" customWidth="1"/>
    <col min="13" max="13" width="6.5" customWidth="1"/>
    <col min="14" max="14" width="5.6640625" customWidth="1"/>
    <col min="15" max="15" width="22.33203125" bestFit="1" customWidth="1"/>
    <col min="16" max="16" width="20.5" bestFit="1" customWidth="1"/>
    <col min="18" max="18" width="26.6640625" bestFit="1" customWidth="1"/>
    <col min="21" max="21" width="22.83203125" bestFit="1" customWidth="1"/>
  </cols>
  <sheetData>
    <row r="1" spans="2:22" s="24" customFormat="1" x14ac:dyDescent="0.2">
      <c r="B1" s="24" t="s">
        <v>4</v>
      </c>
      <c r="C1" s="24" t="s">
        <v>5</v>
      </c>
      <c r="D1" s="24" t="s">
        <v>4</v>
      </c>
      <c r="E1" s="24" t="s">
        <v>5</v>
      </c>
      <c r="G1" s="24" t="s">
        <v>4</v>
      </c>
      <c r="H1" s="25" t="s">
        <v>5</v>
      </c>
      <c r="I1" s="24" t="s">
        <v>2118</v>
      </c>
      <c r="K1" s="24" t="s">
        <v>4</v>
      </c>
      <c r="L1" s="24" t="s">
        <v>5</v>
      </c>
      <c r="M1" s="24" t="s">
        <v>2119</v>
      </c>
    </row>
    <row r="2" spans="2:22" x14ac:dyDescent="0.2">
      <c r="B2" t="str">
        <f t="shared" ref="B2:B65" si="0">IF(ISNUMBER(C2),"successful","")</f>
        <v/>
      </c>
      <c r="C2" t="str">
        <f>IF(ISNUMBER(#REF!),"successful","")</f>
        <v/>
      </c>
      <c r="D2" t="str">
        <f>IF(ISNUMBER(E2),"failed","")</f>
        <v>failed</v>
      </c>
      <c r="E2">
        <f>IF([1]Crowdfunding_Data!F:F="failed",[1]Crowdfunding_Data!J:J,"")</f>
        <v>0</v>
      </c>
      <c r="G2" t="s">
        <v>20</v>
      </c>
      <c r="H2" s="26">
        <v>16</v>
      </c>
      <c r="I2">
        <f>_xlfn.NORM.DIST(H2,$S$7,$S$13,0)</f>
        <v>2.4190377633690776E-4</v>
      </c>
      <c r="K2" t="s">
        <v>14</v>
      </c>
      <c r="L2">
        <v>0</v>
      </c>
    </row>
    <row r="3" spans="2:22" x14ac:dyDescent="0.2">
      <c r="B3" t="str">
        <f t="shared" si="0"/>
        <v>successful</v>
      </c>
      <c r="C3">
        <f>IF([1]Crowdfunding_Data!F:F="successful",[1]Crowdfunding_Data!J:J,"")</f>
        <v>158</v>
      </c>
      <c r="D3" t="str">
        <f t="shared" ref="D3:D66" si="1">IF(ISNUMBER(E3),"failed","")</f>
        <v/>
      </c>
      <c r="E3" t="str">
        <f>IF([1]Crowdfunding_Data!F:F="failed",[1]Crowdfunding_Data!J:J,"")</f>
        <v/>
      </c>
      <c r="G3" t="s">
        <v>20</v>
      </c>
      <c r="H3" s="26">
        <v>26</v>
      </c>
      <c r="I3">
        <f t="shared" ref="I3:I66" si="2">_xlfn.NORM.DIST(H3,$S$7,$S$13,0)</f>
        <v>2.4312358958163024E-4</v>
      </c>
      <c r="K3" t="s">
        <v>14</v>
      </c>
      <c r="L3">
        <v>24</v>
      </c>
    </row>
    <row r="4" spans="2:22" x14ac:dyDescent="0.2">
      <c r="B4" t="str">
        <f t="shared" si="0"/>
        <v>successful</v>
      </c>
      <c r="C4">
        <f>IF([1]Crowdfunding_Data!F:F="successful",[1]Crowdfunding_Data!J:J,"")</f>
        <v>1425</v>
      </c>
      <c r="D4" t="str">
        <f t="shared" si="1"/>
        <v/>
      </c>
      <c r="E4" t="str">
        <f>IF([1]Crowdfunding_Data!F:F="failed",[1]Crowdfunding_Data!J:J,"")</f>
        <v/>
      </c>
      <c r="G4" t="s">
        <v>20</v>
      </c>
      <c r="H4" s="26">
        <v>27</v>
      </c>
      <c r="I4">
        <f t="shared" si="2"/>
        <v>2.43245140571247E-4</v>
      </c>
      <c r="K4" t="s">
        <v>14</v>
      </c>
      <c r="L4">
        <v>53</v>
      </c>
      <c r="R4" t="s">
        <v>2120</v>
      </c>
      <c r="S4">
        <f>MODE(H:H)</f>
        <v>107</v>
      </c>
    </row>
    <row r="5" spans="2:22" x14ac:dyDescent="0.2">
      <c r="B5" t="str">
        <f t="shared" si="0"/>
        <v/>
      </c>
      <c r="C5" t="str">
        <f>IF([1]Crowdfunding_Data!F:F="successful",[1]Crowdfunding_Data!J:J,"")</f>
        <v/>
      </c>
      <c r="D5" t="str">
        <f t="shared" si="1"/>
        <v>failed</v>
      </c>
      <c r="E5">
        <f>IF([1]Crowdfunding_Data!F:F="failed",[1]Crowdfunding_Data!J:J,"")</f>
        <v>24</v>
      </c>
      <c r="G5" t="s">
        <v>20</v>
      </c>
      <c r="H5" s="26">
        <v>32</v>
      </c>
      <c r="I5">
        <f t="shared" si="2"/>
        <v>2.4385170755442828E-4</v>
      </c>
      <c r="K5" t="s">
        <v>14</v>
      </c>
      <c r="L5">
        <v>18</v>
      </c>
    </row>
    <row r="6" spans="2:22" x14ac:dyDescent="0.2">
      <c r="B6" t="str">
        <f t="shared" si="0"/>
        <v/>
      </c>
      <c r="C6" t="str">
        <f>IF([1]Crowdfunding_Data!F:F="successful",[1]Crowdfunding_Data!J:J,"")</f>
        <v/>
      </c>
      <c r="D6" t="str">
        <f t="shared" si="1"/>
        <v>failed</v>
      </c>
      <c r="E6">
        <f>IF([1]Crowdfunding_Data!F:F="failed",[1]Crowdfunding_Data!J:J,"")</f>
        <v>53</v>
      </c>
      <c r="G6" t="s">
        <v>20</v>
      </c>
      <c r="H6" s="26">
        <v>34</v>
      </c>
      <c r="I6">
        <f t="shared" si="2"/>
        <v>2.4409377662563652E-4</v>
      </c>
      <c r="K6" t="s">
        <v>14</v>
      </c>
      <c r="L6">
        <v>44</v>
      </c>
    </row>
    <row r="7" spans="2:22" x14ac:dyDescent="0.2">
      <c r="B7" t="str">
        <f t="shared" si="0"/>
        <v>successful</v>
      </c>
      <c r="C7">
        <f>IF([1]Crowdfunding_Data!F:F="successful",[1]Crowdfunding_Data!J:J,"")</f>
        <v>174</v>
      </c>
      <c r="D7" t="str">
        <f t="shared" si="1"/>
        <v/>
      </c>
      <c r="E7" t="str">
        <f>IF([1]Crowdfunding_Data!F:F="failed",[1]Crowdfunding_Data!J:J,"")</f>
        <v/>
      </c>
      <c r="G7" t="s">
        <v>20</v>
      </c>
      <c r="H7" s="26">
        <v>41</v>
      </c>
      <c r="I7">
        <f t="shared" si="2"/>
        <v>2.4493848236222226E-4</v>
      </c>
      <c r="K7" t="s">
        <v>14</v>
      </c>
      <c r="L7">
        <v>27</v>
      </c>
      <c r="O7" t="s">
        <v>2121</v>
      </c>
      <c r="P7" s="27">
        <f>AVERAGE([1]Crowdfunding_Data!J:J)</f>
        <v>727.005</v>
      </c>
      <c r="R7" t="s">
        <v>2122</v>
      </c>
      <c r="S7" s="27">
        <f>AVERAGE(H:H)</f>
        <v>897.05620608899301</v>
      </c>
      <c r="U7" t="s">
        <v>2123</v>
      </c>
      <c r="V7" s="27">
        <f>AVERAGE(L:L)</f>
        <v>585.61538461538464</v>
      </c>
    </row>
    <row r="8" spans="2:22" x14ac:dyDescent="0.2">
      <c r="B8" t="str">
        <f t="shared" si="0"/>
        <v/>
      </c>
      <c r="C8" t="str">
        <f>IF([1]Crowdfunding_Data!F:F="successful",[1]Crowdfunding_Data!J:J,"")</f>
        <v/>
      </c>
      <c r="D8" t="str">
        <f t="shared" si="1"/>
        <v>failed</v>
      </c>
      <c r="E8">
        <f>IF([1]Crowdfunding_Data!F:F="failed",[1]Crowdfunding_Data!J:J,"")</f>
        <v>18</v>
      </c>
      <c r="G8" t="s">
        <v>20</v>
      </c>
      <c r="H8" s="26">
        <v>41</v>
      </c>
      <c r="I8">
        <f t="shared" si="2"/>
        <v>2.4493848236222226E-4</v>
      </c>
      <c r="K8" t="s">
        <v>14</v>
      </c>
      <c r="L8">
        <v>55</v>
      </c>
      <c r="O8" t="s">
        <v>2124</v>
      </c>
      <c r="P8">
        <f>MEDIAN([1]Crowdfunding_Data!J:J)</f>
        <v>184.5</v>
      </c>
      <c r="R8" t="s">
        <v>2125</v>
      </c>
      <c r="S8">
        <f>MEDIAN(H:H)</f>
        <v>211</v>
      </c>
      <c r="U8" t="s">
        <v>2126</v>
      </c>
      <c r="V8">
        <f>MEDIAN(L:L)</f>
        <v>114.5</v>
      </c>
    </row>
    <row r="9" spans="2:22" x14ac:dyDescent="0.2">
      <c r="B9" t="str">
        <f t="shared" si="0"/>
        <v>successful</v>
      </c>
      <c r="C9">
        <f>IF([1]Crowdfunding_Data!F:F="successful",[1]Crowdfunding_Data!J:J,"")</f>
        <v>227</v>
      </c>
      <c r="D9" t="str">
        <f t="shared" si="1"/>
        <v/>
      </c>
      <c r="E9" t="str">
        <f>IF([1]Crowdfunding_Data!F:F="failed",[1]Crowdfunding_Data!J:J,"")</f>
        <v/>
      </c>
      <c r="G9" t="s">
        <v>20</v>
      </c>
      <c r="H9" s="26">
        <v>42</v>
      </c>
      <c r="I9">
        <f t="shared" si="2"/>
        <v>2.4505883019729897E-4</v>
      </c>
      <c r="K9" t="s">
        <v>14</v>
      </c>
      <c r="L9">
        <v>200</v>
      </c>
      <c r="O9" t="s">
        <v>2127</v>
      </c>
      <c r="P9">
        <f>MIN([1]Crowdfunding_Data!L:L)</f>
        <v>0</v>
      </c>
      <c r="R9" t="s">
        <v>2128</v>
      </c>
      <c r="S9">
        <f>MIN(H:H)</f>
        <v>16</v>
      </c>
      <c r="U9" t="s">
        <v>2129</v>
      </c>
      <c r="V9">
        <f>MIN(L:L)</f>
        <v>0</v>
      </c>
    </row>
    <row r="10" spans="2:22" x14ac:dyDescent="0.2">
      <c r="B10" t="str">
        <f t="shared" si="0"/>
        <v/>
      </c>
      <c r="C10" t="str">
        <f>IF([1]Crowdfunding_Data!F:F="successful",[1]Crowdfunding_Data!J:J,"")</f>
        <v/>
      </c>
      <c r="D10" t="str">
        <f t="shared" si="1"/>
        <v/>
      </c>
      <c r="E10" t="str">
        <f>IF([1]Crowdfunding_Data!F:F="failed",[1]Crowdfunding_Data!J:J,"")</f>
        <v/>
      </c>
      <c r="G10" t="s">
        <v>20</v>
      </c>
      <c r="H10" s="26">
        <v>43</v>
      </c>
      <c r="I10">
        <f t="shared" si="2"/>
        <v>2.4517909639412656E-4</v>
      </c>
      <c r="K10" t="s">
        <v>14</v>
      </c>
      <c r="L10">
        <v>452</v>
      </c>
      <c r="O10" t="s">
        <v>2130</v>
      </c>
      <c r="P10">
        <f>MAX([1]Crowdfunding_Data!J:J)</f>
        <v>7295</v>
      </c>
      <c r="R10" t="s">
        <v>2131</v>
      </c>
      <c r="S10">
        <f>MAX(H:H)</f>
        <v>7295</v>
      </c>
      <c r="U10" t="s">
        <v>2132</v>
      </c>
      <c r="V10">
        <f>+MAX(L:L)</f>
        <v>6080</v>
      </c>
    </row>
    <row r="11" spans="2:22" x14ac:dyDescent="0.2">
      <c r="B11" t="str">
        <f t="shared" si="0"/>
        <v/>
      </c>
      <c r="C11" t="str">
        <f>IF([1]Crowdfunding_Data!F:F="successful",[1]Crowdfunding_Data!J:J,"")</f>
        <v/>
      </c>
      <c r="D11" t="str">
        <f t="shared" si="1"/>
        <v>failed</v>
      </c>
      <c r="E11">
        <f>IF([1]Crowdfunding_Data!F:F="failed",[1]Crowdfunding_Data!J:J,"")</f>
        <v>44</v>
      </c>
      <c r="G11" t="s">
        <v>20</v>
      </c>
      <c r="H11" s="26">
        <v>48</v>
      </c>
      <c r="I11">
        <f t="shared" si="2"/>
        <v>2.4577919656938312E-4</v>
      </c>
      <c r="K11" t="s">
        <v>14</v>
      </c>
      <c r="L11">
        <v>674</v>
      </c>
      <c r="O11" t="s">
        <v>2133</v>
      </c>
      <c r="P11" s="27">
        <f>_xlfn.VAR.P(H2:H428)</f>
        <v>1737623.5003537561</v>
      </c>
      <c r="R11" t="s">
        <v>2134</v>
      </c>
      <c r="S11">
        <f>_xlfn.VAR.S(H2:H428)</f>
        <v>1741702.4287583425</v>
      </c>
      <c r="U11" t="s">
        <v>2135</v>
      </c>
      <c r="V11" s="27">
        <f>_xlfn.VAR.S(L:L)</f>
        <v>924113.45496927318</v>
      </c>
    </row>
    <row r="12" spans="2:22" x14ac:dyDescent="0.2">
      <c r="B12" t="str">
        <f t="shared" si="0"/>
        <v>successful</v>
      </c>
      <c r="C12">
        <f>IF([1]Crowdfunding_Data!F:F="successful",[1]Crowdfunding_Data!J:J,"")</f>
        <v>220</v>
      </c>
      <c r="D12" t="str">
        <f t="shared" si="1"/>
        <v/>
      </c>
      <c r="E12" t="str">
        <f>IF([1]Crowdfunding_Data!F:F="failed",[1]Crowdfunding_Data!J:J,"")</f>
        <v/>
      </c>
      <c r="G12" t="s">
        <v>20</v>
      </c>
      <c r="H12" s="26">
        <v>48</v>
      </c>
      <c r="I12">
        <f t="shared" si="2"/>
        <v>2.4577919656938312E-4</v>
      </c>
      <c r="K12" t="s">
        <v>14</v>
      </c>
      <c r="L12">
        <v>558</v>
      </c>
      <c r="O12" t="s">
        <v>2136</v>
      </c>
      <c r="P12" s="27">
        <f>SQRT(P11)</f>
        <v>1318.1894781683536</v>
      </c>
      <c r="R12" t="s">
        <v>2136</v>
      </c>
      <c r="S12" s="27">
        <f>SQRT(S11)</f>
        <v>1319.7357420174474</v>
      </c>
      <c r="U12" t="s">
        <v>2136</v>
      </c>
      <c r="V12" s="27">
        <f>SQRT(V11)</f>
        <v>961.30819978260524</v>
      </c>
    </row>
    <row r="13" spans="2:22" x14ac:dyDescent="0.2">
      <c r="B13" t="str">
        <f t="shared" si="0"/>
        <v/>
      </c>
      <c r="C13" t="str">
        <f>IF([1]Crowdfunding_Data!F:F="successful",[1]Crowdfunding_Data!J:J,"")</f>
        <v/>
      </c>
      <c r="D13" t="str">
        <f t="shared" si="1"/>
        <v>failed</v>
      </c>
      <c r="E13">
        <f>IF([1]Crowdfunding_Data!F:F="failed",[1]Crowdfunding_Data!J:J,"")</f>
        <v>27</v>
      </c>
      <c r="G13" t="s">
        <v>20</v>
      </c>
      <c r="H13" s="26">
        <v>50</v>
      </c>
      <c r="I13">
        <f t="shared" si="2"/>
        <v>2.4601865893887756E-4</v>
      </c>
      <c r="K13" t="s">
        <v>14</v>
      </c>
      <c r="L13">
        <v>15</v>
      </c>
      <c r="O13" t="s">
        <v>2137</v>
      </c>
      <c r="P13" s="27">
        <f>_xlfn.STDEV.S([1]Crowdfunding_Data!J:J)</f>
        <v>1137.7231354366966</v>
      </c>
      <c r="R13" t="s">
        <v>2138</v>
      </c>
      <c r="S13" s="27">
        <f>_xlfn.STDEV.S(H:H)</f>
        <v>1319.7357420174474</v>
      </c>
      <c r="U13" t="s">
        <v>2139</v>
      </c>
      <c r="V13" s="27">
        <f>_xlfn.STDEV.S(L:L)</f>
        <v>961.30819978260524</v>
      </c>
    </row>
    <row r="14" spans="2:22" x14ac:dyDescent="0.2">
      <c r="B14" t="str">
        <f t="shared" si="0"/>
        <v/>
      </c>
      <c r="C14" t="str">
        <f>IF([1]Crowdfunding_Data!F:F="successful",[1]Crowdfunding_Data!J:J,"")</f>
        <v/>
      </c>
      <c r="D14" t="str">
        <f t="shared" si="1"/>
        <v>failed</v>
      </c>
      <c r="E14">
        <f>IF([1]Crowdfunding_Data!F:F="failed",[1]Crowdfunding_Data!J:J,"")</f>
        <v>55</v>
      </c>
      <c r="G14" t="s">
        <v>20</v>
      </c>
      <c r="H14" s="26">
        <v>50</v>
      </c>
      <c r="I14">
        <f t="shared" si="2"/>
        <v>2.4601865893887756E-4</v>
      </c>
      <c r="K14" t="s">
        <v>14</v>
      </c>
      <c r="L14">
        <v>2307</v>
      </c>
    </row>
    <row r="15" spans="2:22" x14ac:dyDescent="0.2">
      <c r="B15" t="str">
        <f t="shared" si="0"/>
        <v>successful</v>
      </c>
      <c r="C15">
        <f>IF([1]Crowdfunding_Data!F:F="successful",[1]Crowdfunding_Data!J:J,"")</f>
        <v>98</v>
      </c>
      <c r="D15" t="str">
        <f t="shared" si="1"/>
        <v/>
      </c>
      <c r="E15" t="str">
        <f>IF([1]Crowdfunding_Data!F:F="failed",[1]Crowdfunding_Data!J:J,"")</f>
        <v/>
      </c>
      <c r="G15" t="s">
        <v>20</v>
      </c>
      <c r="H15" s="26">
        <v>50</v>
      </c>
      <c r="I15">
        <f t="shared" si="2"/>
        <v>2.4601865893887756E-4</v>
      </c>
      <c r="K15" t="s">
        <v>14</v>
      </c>
      <c r="L15">
        <v>88</v>
      </c>
    </row>
    <row r="16" spans="2:22" x14ac:dyDescent="0.2">
      <c r="B16" t="str">
        <f t="shared" si="0"/>
        <v/>
      </c>
      <c r="C16" t="str">
        <f>IF([1]Crowdfunding_Data!F:F="successful",[1]Crowdfunding_Data!J:J,"")</f>
        <v/>
      </c>
      <c r="D16" t="str">
        <f t="shared" si="1"/>
        <v>failed</v>
      </c>
      <c r="E16">
        <f>IF([1]Crowdfunding_Data!F:F="failed",[1]Crowdfunding_Data!J:J,"")</f>
        <v>200</v>
      </c>
      <c r="G16" t="s">
        <v>20</v>
      </c>
      <c r="H16" s="26">
        <v>53</v>
      </c>
      <c r="I16">
        <f t="shared" si="2"/>
        <v>2.4637722908136937E-4</v>
      </c>
      <c r="K16" t="s">
        <v>14</v>
      </c>
      <c r="L16">
        <v>48</v>
      </c>
    </row>
    <row r="17" spans="2:21" x14ac:dyDescent="0.2">
      <c r="B17" t="str">
        <f t="shared" si="0"/>
        <v/>
      </c>
      <c r="C17" t="str">
        <f>IF([1]Crowdfunding_Data!F:F="successful",[1]Crowdfunding_Data!J:J,"")</f>
        <v/>
      </c>
      <c r="D17" t="str">
        <f t="shared" si="1"/>
        <v>failed</v>
      </c>
      <c r="E17">
        <f>IF([1]Crowdfunding_Data!F:F="failed",[1]Crowdfunding_Data!J:J,"")</f>
        <v>452</v>
      </c>
      <c r="G17" t="s">
        <v>20</v>
      </c>
      <c r="H17" s="26">
        <v>54</v>
      </c>
      <c r="I17">
        <f t="shared" si="2"/>
        <v>2.4649658550819734E-4</v>
      </c>
      <c r="K17" t="s">
        <v>14</v>
      </c>
      <c r="L17">
        <v>1</v>
      </c>
    </row>
    <row r="18" spans="2:21" x14ac:dyDescent="0.2">
      <c r="B18" t="str">
        <f t="shared" si="0"/>
        <v>successful</v>
      </c>
      <c r="C18">
        <f>IF([1]Crowdfunding_Data!F:F="successful",[1]Crowdfunding_Data!J:J,"")</f>
        <v>100</v>
      </c>
      <c r="D18" t="str">
        <f t="shared" si="1"/>
        <v/>
      </c>
      <c r="E18" t="str">
        <f>IF([1]Crowdfunding_Data!F:F="failed",[1]Crowdfunding_Data!J:J,"")</f>
        <v/>
      </c>
      <c r="G18" t="s">
        <v>20</v>
      </c>
      <c r="H18" s="26">
        <v>55</v>
      </c>
      <c r="I18">
        <f t="shared" si="2"/>
        <v>2.466158581619961E-4</v>
      </c>
      <c r="K18" t="s">
        <v>14</v>
      </c>
      <c r="L18">
        <v>1467</v>
      </c>
    </row>
    <row r="19" spans="2:21" x14ac:dyDescent="0.2">
      <c r="B19" t="str">
        <f t="shared" si="0"/>
        <v>successful</v>
      </c>
      <c r="C19">
        <f>IF([1]Crowdfunding_Data!F:F="successful",[1]Crowdfunding_Data!J:J,"")</f>
        <v>1249</v>
      </c>
      <c r="D19" t="str">
        <f t="shared" si="1"/>
        <v/>
      </c>
      <c r="E19" t="str">
        <f>IF([1]Crowdfunding_Data!F:F="failed",[1]Crowdfunding_Data!J:J,"")</f>
        <v/>
      </c>
      <c r="G19" t="s">
        <v>20</v>
      </c>
      <c r="H19" s="26">
        <v>59</v>
      </c>
      <c r="I19">
        <f t="shared" si="2"/>
        <v>2.4709210749719439E-4</v>
      </c>
      <c r="K19" t="s">
        <v>14</v>
      </c>
      <c r="L19">
        <v>75</v>
      </c>
    </row>
    <row r="20" spans="2:21" ht="17" thickBot="1" x14ac:dyDescent="0.25">
      <c r="B20" t="str">
        <f t="shared" si="0"/>
        <v/>
      </c>
      <c r="C20" t="str">
        <f>IF([1]Crowdfunding_Data!F:F="successful",[1]Crowdfunding_Data!J:J,"")</f>
        <v/>
      </c>
      <c r="D20" t="str">
        <f t="shared" si="1"/>
        <v/>
      </c>
      <c r="E20" t="str">
        <f>IF([1]Crowdfunding_Data!F:F="failed",[1]Crowdfunding_Data!J:J,"")</f>
        <v/>
      </c>
      <c r="G20" t="s">
        <v>20</v>
      </c>
      <c r="H20" s="26">
        <v>62</v>
      </c>
      <c r="I20">
        <f t="shared" si="2"/>
        <v>2.4744840618875667E-4</v>
      </c>
      <c r="K20" t="s">
        <v>14</v>
      </c>
      <c r="L20">
        <v>120</v>
      </c>
    </row>
    <row r="21" spans="2:21" x14ac:dyDescent="0.2">
      <c r="B21" t="str">
        <f t="shared" si="0"/>
        <v/>
      </c>
      <c r="C21" t="str">
        <f>IF([1]Crowdfunding_Data!F:F="successful",[1]Crowdfunding_Data!J:J,"")</f>
        <v/>
      </c>
      <c r="D21" t="str">
        <f t="shared" si="1"/>
        <v>failed</v>
      </c>
      <c r="E21">
        <f>IF([1]Crowdfunding_Data!F:F="failed",[1]Crowdfunding_Data!J:J,"")</f>
        <v>674</v>
      </c>
      <c r="G21" t="s">
        <v>20</v>
      </c>
      <c r="H21" s="26">
        <v>64</v>
      </c>
      <c r="I21">
        <f t="shared" si="2"/>
        <v>2.4768551298710954E-4</v>
      </c>
      <c r="K21" t="s">
        <v>14</v>
      </c>
      <c r="L21">
        <v>2253</v>
      </c>
      <c r="O21" s="28" t="s">
        <v>2140</v>
      </c>
      <c r="P21" s="29"/>
      <c r="Q21" s="29"/>
      <c r="R21" s="29"/>
      <c r="S21" s="29"/>
      <c r="T21" s="29"/>
      <c r="U21" s="30"/>
    </row>
    <row r="22" spans="2:21" x14ac:dyDescent="0.2">
      <c r="B22" t="str">
        <f t="shared" si="0"/>
        <v>successful</v>
      </c>
      <c r="C22">
        <f>IF([1]Crowdfunding_Data!F:F="successful",[1]Crowdfunding_Data!J:J,"")</f>
        <v>1396</v>
      </c>
      <c r="D22" t="str">
        <f t="shared" si="1"/>
        <v/>
      </c>
      <c r="E22" t="str">
        <f>IF([1]Crowdfunding_Data!F:F="failed",[1]Crowdfunding_Data!J:J,"")</f>
        <v/>
      </c>
      <c r="G22" t="s">
        <v>20</v>
      </c>
      <c r="H22" s="26">
        <v>67</v>
      </c>
      <c r="I22">
        <f t="shared" si="2"/>
        <v>2.4804053115029442E-4</v>
      </c>
      <c r="K22" t="s">
        <v>14</v>
      </c>
      <c r="L22">
        <v>5</v>
      </c>
      <c r="O22" s="31" t="s">
        <v>2141</v>
      </c>
      <c r="U22" s="32"/>
    </row>
    <row r="23" spans="2:21" x14ac:dyDescent="0.2">
      <c r="B23" t="str">
        <f t="shared" si="0"/>
        <v/>
      </c>
      <c r="C23" t="str">
        <f>IF([1]Crowdfunding_Data!F:F="successful",[1]Crowdfunding_Data!J:J,"")</f>
        <v/>
      </c>
      <c r="D23" t="str">
        <f t="shared" si="1"/>
        <v>failed</v>
      </c>
      <c r="E23">
        <f>IF([1]Crowdfunding_Data!F:F="failed",[1]Crowdfunding_Data!J:J,"")</f>
        <v>558</v>
      </c>
      <c r="G23" t="s">
        <v>20</v>
      </c>
      <c r="H23" s="26">
        <v>69</v>
      </c>
      <c r="I23">
        <f t="shared" si="2"/>
        <v>2.4827677983950452E-4</v>
      </c>
      <c r="K23" t="s">
        <v>14</v>
      </c>
      <c r="L23">
        <v>38</v>
      </c>
      <c r="O23" s="33" t="s">
        <v>2142</v>
      </c>
      <c r="U23" s="32"/>
    </row>
    <row r="24" spans="2:21" ht="17" thickBot="1" x14ac:dyDescent="0.25">
      <c r="B24" t="str">
        <f t="shared" si="0"/>
        <v>successful</v>
      </c>
      <c r="C24">
        <f>IF([1]Crowdfunding_Data!F:F="successful",[1]Crowdfunding_Data!J:J,"")</f>
        <v>890</v>
      </c>
      <c r="D24" t="str">
        <f t="shared" si="1"/>
        <v/>
      </c>
      <c r="E24" t="str">
        <f>IF([1]Crowdfunding_Data!F:F="failed",[1]Crowdfunding_Data!J:J,"")</f>
        <v/>
      </c>
      <c r="G24" t="s">
        <v>20</v>
      </c>
      <c r="H24" s="26">
        <v>70</v>
      </c>
      <c r="I24">
        <f t="shared" si="2"/>
        <v>2.4839477462804246E-4</v>
      </c>
      <c r="K24" t="s">
        <v>14</v>
      </c>
      <c r="L24">
        <v>12</v>
      </c>
      <c r="O24" s="34"/>
      <c r="P24" s="35"/>
      <c r="Q24" s="35"/>
      <c r="R24" s="35"/>
      <c r="S24" s="35"/>
      <c r="T24" s="35"/>
      <c r="U24" s="36"/>
    </row>
    <row r="25" spans="2:21" x14ac:dyDescent="0.2">
      <c r="B25" t="str">
        <f t="shared" si="0"/>
        <v>successful</v>
      </c>
      <c r="C25">
        <f>IF([1]Crowdfunding_Data!F:F="successful",[1]Crowdfunding_Data!J:J,"")</f>
        <v>142</v>
      </c>
      <c r="D25" t="str">
        <f t="shared" si="1"/>
        <v/>
      </c>
      <c r="E25" t="str">
        <f>IF([1]Crowdfunding_Data!F:F="failed",[1]Crowdfunding_Data!J:J,"")</f>
        <v/>
      </c>
      <c r="G25" t="s">
        <v>20</v>
      </c>
      <c r="H25" s="26">
        <v>71</v>
      </c>
      <c r="I25">
        <f t="shared" si="2"/>
        <v>2.4851268281037822E-4</v>
      </c>
      <c r="K25" t="s">
        <v>14</v>
      </c>
      <c r="L25">
        <v>1684</v>
      </c>
    </row>
    <row r="26" spans="2:21" x14ac:dyDescent="0.2">
      <c r="B26" t="str">
        <f t="shared" si="0"/>
        <v>successful</v>
      </c>
      <c r="C26">
        <f>IF([1]Crowdfunding_Data!F:F="successful",[1]Crowdfunding_Data!J:J,"")</f>
        <v>2673</v>
      </c>
      <c r="D26" t="str">
        <f t="shared" si="1"/>
        <v/>
      </c>
      <c r="E26" t="str">
        <f>IF([1]Crowdfunding_Data!F:F="failed",[1]Crowdfunding_Data!J:J,"")</f>
        <v/>
      </c>
      <c r="G26" t="s">
        <v>20</v>
      </c>
      <c r="H26" s="26">
        <v>72</v>
      </c>
      <c r="I26">
        <f t="shared" si="2"/>
        <v>2.4863050420997516E-4</v>
      </c>
      <c r="K26" t="s">
        <v>14</v>
      </c>
      <c r="L26">
        <v>56</v>
      </c>
    </row>
    <row r="27" spans="2:21" x14ac:dyDescent="0.2">
      <c r="B27" t="str">
        <f t="shared" si="0"/>
        <v>successful</v>
      </c>
      <c r="C27">
        <f>IF([1]Crowdfunding_Data!F:F="successful",[1]Crowdfunding_Data!J:J,"")</f>
        <v>163</v>
      </c>
      <c r="D27" t="str">
        <f t="shared" si="1"/>
        <v/>
      </c>
      <c r="E27" t="str">
        <f>IF([1]Crowdfunding_Data!F:F="failed",[1]Crowdfunding_Data!J:J,"")</f>
        <v/>
      </c>
      <c r="G27" t="s">
        <v>20</v>
      </c>
      <c r="H27" s="26">
        <v>76</v>
      </c>
      <c r="I27">
        <f t="shared" si="2"/>
        <v>2.491009184525551E-4</v>
      </c>
      <c r="K27" t="s">
        <v>14</v>
      </c>
      <c r="L27">
        <v>838</v>
      </c>
    </row>
    <row r="28" spans="2:21" x14ac:dyDescent="0.2">
      <c r="B28" t="str">
        <f t="shared" si="0"/>
        <v/>
      </c>
      <c r="C28" t="str">
        <f>IF([1]Crowdfunding_Data!F:F="successful",[1]Crowdfunding_Data!J:J,"")</f>
        <v/>
      </c>
      <c r="D28" t="str">
        <f t="shared" si="1"/>
        <v/>
      </c>
      <c r="E28" t="str">
        <f>IF([1]Crowdfunding_Data!F:F="failed",[1]Crowdfunding_Data!J:J,"")</f>
        <v/>
      </c>
      <c r="G28" t="s">
        <v>20</v>
      </c>
      <c r="H28" s="26">
        <v>78</v>
      </c>
      <c r="I28">
        <f t="shared" si="2"/>
        <v>2.4933560029233694E-4</v>
      </c>
      <c r="K28" t="s">
        <v>14</v>
      </c>
      <c r="L28">
        <v>1000</v>
      </c>
    </row>
    <row r="29" spans="2:21" x14ac:dyDescent="0.2">
      <c r="B29" t="str">
        <f t="shared" si="0"/>
        <v/>
      </c>
      <c r="C29" t="str">
        <f>IF([1]Crowdfunding_Data!F:F="successful",[1]Crowdfunding_Data!J:J,"")</f>
        <v/>
      </c>
      <c r="D29" t="str">
        <f t="shared" si="1"/>
        <v>failed</v>
      </c>
      <c r="E29">
        <f>IF([1]Crowdfunding_Data!F:F="failed",[1]Crowdfunding_Data!J:J,"")</f>
        <v>15</v>
      </c>
      <c r="G29" t="s">
        <v>20</v>
      </c>
      <c r="H29" s="26">
        <v>80</v>
      </c>
      <c r="I29">
        <f t="shared" si="2"/>
        <v>2.4956993006567269E-4</v>
      </c>
      <c r="K29" t="s">
        <v>14</v>
      </c>
      <c r="L29">
        <v>1482</v>
      </c>
    </row>
    <row r="30" spans="2:21" x14ac:dyDescent="0.2">
      <c r="B30" t="str">
        <f t="shared" si="0"/>
        <v>successful</v>
      </c>
      <c r="C30">
        <f>IF([1]Crowdfunding_Data!F:F="successful",[1]Crowdfunding_Data!J:J,"")</f>
        <v>2220</v>
      </c>
      <c r="D30" t="str">
        <f t="shared" si="1"/>
        <v/>
      </c>
      <c r="E30" t="str">
        <f>IF([1]Crowdfunding_Data!F:F="failed",[1]Crowdfunding_Data!J:J,"")</f>
        <v/>
      </c>
      <c r="G30" t="s">
        <v>20</v>
      </c>
      <c r="H30" s="26">
        <v>80</v>
      </c>
      <c r="I30">
        <f t="shared" si="2"/>
        <v>2.4956993006567269E-4</v>
      </c>
      <c r="K30" t="s">
        <v>14</v>
      </c>
      <c r="L30">
        <v>106</v>
      </c>
    </row>
    <row r="31" spans="2:21" x14ac:dyDescent="0.2">
      <c r="B31" t="str">
        <f t="shared" si="0"/>
        <v>successful</v>
      </c>
      <c r="C31">
        <f>IF([1]Crowdfunding_Data!F:F="successful",[1]Crowdfunding_Data!J:J,"")</f>
        <v>1606</v>
      </c>
      <c r="D31" t="str">
        <f t="shared" si="1"/>
        <v/>
      </c>
      <c r="E31" t="str">
        <f>IF([1]Crowdfunding_Data!F:F="failed",[1]Crowdfunding_Data!J:J,"")</f>
        <v/>
      </c>
      <c r="G31" t="s">
        <v>20</v>
      </c>
      <c r="H31" s="26">
        <v>80</v>
      </c>
      <c r="I31">
        <f t="shared" si="2"/>
        <v>2.4956993006567269E-4</v>
      </c>
      <c r="K31" t="s">
        <v>14</v>
      </c>
      <c r="L31">
        <v>679</v>
      </c>
    </row>
    <row r="32" spans="2:21" x14ac:dyDescent="0.2">
      <c r="B32" t="str">
        <f t="shared" si="0"/>
        <v>successful</v>
      </c>
      <c r="C32">
        <f>IF([1]Crowdfunding_Data!F:F="successful",[1]Crowdfunding_Data!J:J,"")</f>
        <v>129</v>
      </c>
      <c r="D32" t="str">
        <f t="shared" si="1"/>
        <v/>
      </c>
      <c r="E32" t="str">
        <f>IF([1]Crowdfunding_Data!F:F="failed",[1]Crowdfunding_Data!J:J,"")</f>
        <v/>
      </c>
      <c r="G32" t="s">
        <v>20</v>
      </c>
      <c r="H32" s="26">
        <v>82</v>
      </c>
      <c r="I32">
        <f t="shared" si="2"/>
        <v>2.4980390636485458E-4</v>
      </c>
      <c r="K32" t="s">
        <v>14</v>
      </c>
      <c r="L32">
        <v>1220</v>
      </c>
    </row>
    <row r="33" spans="2:12" x14ac:dyDescent="0.2">
      <c r="B33" t="str">
        <f t="shared" si="0"/>
        <v>successful</v>
      </c>
      <c r="C33">
        <f>IF([1]Crowdfunding_Data!F:F="successful",[1]Crowdfunding_Data!J:J,"")</f>
        <v>226</v>
      </c>
      <c r="D33" t="str">
        <f t="shared" si="1"/>
        <v/>
      </c>
      <c r="E33" t="str">
        <f>IF([1]Crowdfunding_Data!F:F="failed",[1]Crowdfunding_Data!J:J,"")</f>
        <v/>
      </c>
      <c r="G33" t="s">
        <v>20</v>
      </c>
      <c r="H33" s="26">
        <v>83</v>
      </c>
      <c r="I33">
        <f t="shared" si="2"/>
        <v>2.4992076152203374E-4</v>
      </c>
      <c r="K33" t="s">
        <v>14</v>
      </c>
      <c r="L33">
        <v>1</v>
      </c>
    </row>
    <row r="34" spans="2:12" x14ac:dyDescent="0.2">
      <c r="B34" t="str">
        <f t="shared" si="0"/>
        <v/>
      </c>
      <c r="C34" t="str">
        <f>IF([1]Crowdfunding_Data!F:F="successful",[1]Crowdfunding_Data!J:J,"")</f>
        <v/>
      </c>
      <c r="D34" t="str">
        <f t="shared" si="1"/>
        <v>failed</v>
      </c>
      <c r="E34">
        <f>IF([1]Crowdfunding_Data!F:F="failed",[1]Crowdfunding_Data!J:J,"")</f>
        <v>2307</v>
      </c>
      <c r="G34" t="s">
        <v>20</v>
      </c>
      <c r="H34" s="26">
        <v>83</v>
      </c>
      <c r="I34">
        <f t="shared" si="2"/>
        <v>2.4992076152203374E-4</v>
      </c>
      <c r="K34" t="s">
        <v>14</v>
      </c>
      <c r="L34">
        <v>37</v>
      </c>
    </row>
    <row r="35" spans="2:12" x14ac:dyDescent="0.2">
      <c r="B35" t="str">
        <f t="shared" si="0"/>
        <v>successful</v>
      </c>
      <c r="C35">
        <f>IF([1]Crowdfunding_Data!F:F="successful",[1]Crowdfunding_Data!J:J,"")</f>
        <v>5419</v>
      </c>
      <c r="D35" t="str">
        <f t="shared" si="1"/>
        <v/>
      </c>
      <c r="E35" t="str">
        <f>IF([1]Crowdfunding_Data!F:F="failed",[1]Crowdfunding_Data!J:J,"")</f>
        <v/>
      </c>
      <c r="G35" t="s">
        <v>20</v>
      </c>
      <c r="H35" s="26">
        <v>84</v>
      </c>
      <c r="I35">
        <f t="shared" si="2"/>
        <v>2.500375277832901E-4</v>
      </c>
      <c r="K35" t="s">
        <v>14</v>
      </c>
      <c r="L35">
        <v>60</v>
      </c>
    </row>
    <row r="36" spans="2:12" x14ac:dyDescent="0.2">
      <c r="B36" t="str">
        <f t="shared" si="0"/>
        <v>successful</v>
      </c>
      <c r="C36">
        <f>IF([1]Crowdfunding_Data!F:F="successful",[1]Crowdfunding_Data!J:J,"")</f>
        <v>165</v>
      </c>
      <c r="D36" t="str">
        <f t="shared" si="1"/>
        <v/>
      </c>
      <c r="E36" t="str">
        <f>IF([1]Crowdfunding_Data!F:F="failed",[1]Crowdfunding_Data!J:J,"")</f>
        <v/>
      </c>
      <c r="G36" t="s">
        <v>20</v>
      </c>
      <c r="H36" s="26">
        <v>84</v>
      </c>
      <c r="I36">
        <f t="shared" si="2"/>
        <v>2.500375277832901E-4</v>
      </c>
      <c r="K36" t="s">
        <v>14</v>
      </c>
      <c r="L36">
        <v>296</v>
      </c>
    </row>
    <row r="37" spans="2:12" x14ac:dyDescent="0.2">
      <c r="B37" t="str">
        <f t="shared" si="0"/>
        <v>successful</v>
      </c>
      <c r="C37">
        <f>IF([1]Crowdfunding_Data!F:F="successful",[1]Crowdfunding_Data!J:J,"")</f>
        <v>1965</v>
      </c>
      <c r="D37" t="str">
        <f t="shared" si="1"/>
        <v/>
      </c>
      <c r="E37" t="str">
        <f>IF([1]Crowdfunding_Data!F:F="failed",[1]Crowdfunding_Data!J:J,"")</f>
        <v/>
      </c>
      <c r="G37" t="s">
        <v>20</v>
      </c>
      <c r="H37" s="26">
        <v>85</v>
      </c>
      <c r="I37">
        <f t="shared" si="2"/>
        <v>2.5015420497297614E-4</v>
      </c>
      <c r="K37" t="s">
        <v>14</v>
      </c>
      <c r="L37">
        <v>3304</v>
      </c>
    </row>
    <row r="38" spans="2:12" x14ac:dyDescent="0.2">
      <c r="B38" t="str">
        <f t="shared" si="0"/>
        <v>successful</v>
      </c>
      <c r="C38">
        <f>IF([1]Crowdfunding_Data!F:F="successful",[1]Crowdfunding_Data!J:J,"")</f>
        <v>16</v>
      </c>
      <c r="D38" t="str">
        <f t="shared" si="1"/>
        <v/>
      </c>
      <c r="E38" t="str">
        <f>IF([1]Crowdfunding_Data!F:F="failed",[1]Crowdfunding_Data!J:J,"")</f>
        <v/>
      </c>
      <c r="G38" t="s">
        <v>20</v>
      </c>
      <c r="H38" s="26">
        <v>85</v>
      </c>
      <c r="I38">
        <f t="shared" si="2"/>
        <v>2.5015420497297614E-4</v>
      </c>
      <c r="K38" t="s">
        <v>14</v>
      </c>
      <c r="L38">
        <v>73</v>
      </c>
    </row>
    <row r="39" spans="2:12" x14ac:dyDescent="0.2">
      <c r="B39" t="str">
        <f t="shared" si="0"/>
        <v>successful</v>
      </c>
      <c r="C39">
        <f>IF([1]Crowdfunding_Data!F:F="successful",[1]Crowdfunding_Data!J:J,"")</f>
        <v>107</v>
      </c>
      <c r="D39" t="str">
        <f t="shared" si="1"/>
        <v/>
      </c>
      <c r="E39" t="str">
        <f>IF([1]Crowdfunding_Data!F:F="failed",[1]Crowdfunding_Data!J:J,"")</f>
        <v/>
      </c>
      <c r="G39" t="s">
        <v>20</v>
      </c>
      <c r="H39" s="26">
        <v>85</v>
      </c>
      <c r="I39">
        <f t="shared" si="2"/>
        <v>2.5015420497297614E-4</v>
      </c>
      <c r="K39" t="s">
        <v>14</v>
      </c>
      <c r="L39">
        <v>3387</v>
      </c>
    </row>
    <row r="40" spans="2:12" x14ac:dyDescent="0.2">
      <c r="B40" t="str">
        <f t="shared" si="0"/>
        <v>successful</v>
      </c>
      <c r="C40">
        <f>IF([1]Crowdfunding_Data!F:F="successful",[1]Crowdfunding_Data!J:J,"")</f>
        <v>134</v>
      </c>
      <c r="D40" t="str">
        <f t="shared" si="1"/>
        <v/>
      </c>
      <c r="E40" t="str">
        <f>IF([1]Crowdfunding_Data!F:F="failed",[1]Crowdfunding_Data!J:J,"")</f>
        <v/>
      </c>
      <c r="G40" t="s">
        <v>20</v>
      </c>
      <c r="H40" s="26">
        <v>85</v>
      </c>
      <c r="I40">
        <f t="shared" si="2"/>
        <v>2.5015420497297614E-4</v>
      </c>
      <c r="K40" t="s">
        <v>14</v>
      </c>
      <c r="L40">
        <v>662</v>
      </c>
    </row>
    <row r="41" spans="2:12" x14ac:dyDescent="0.2">
      <c r="B41" t="str">
        <f t="shared" si="0"/>
        <v/>
      </c>
      <c r="C41" t="str">
        <f>IF([1]Crowdfunding_Data!F:F="successful",[1]Crowdfunding_Data!J:J,"")</f>
        <v/>
      </c>
      <c r="D41" t="str">
        <f t="shared" si="1"/>
        <v>failed</v>
      </c>
      <c r="E41">
        <f>IF([1]Crowdfunding_Data!F:F="failed",[1]Crowdfunding_Data!J:J,"")</f>
        <v>88</v>
      </c>
      <c r="G41" t="s">
        <v>20</v>
      </c>
      <c r="H41" s="26">
        <v>86</v>
      </c>
      <c r="I41">
        <f t="shared" si="2"/>
        <v>2.5027079291551583E-4</v>
      </c>
      <c r="K41" t="s">
        <v>14</v>
      </c>
      <c r="L41">
        <v>774</v>
      </c>
    </row>
    <row r="42" spans="2:12" x14ac:dyDescent="0.2">
      <c r="B42" t="str">
        <f t="shared" si="0"/>
        <v>successful</v>
      </c>
      <c r="C42">
        <f>IF([1]Crowdfunding_Data!F:F="successful",[1]Crowdfunding_Data!J:J,"")</f>
        <v>198</v>
      </c>
      <c r="D42" t="str">
        <f t="shared" si="1"/>
        <v/>
      </c>
      <c r="E42" t="str">
        <f>IF([1]Crowdfunding_Data!F:F="failed",[1]Crowdfunding_Data!J:J,"")</f>
        <v/>
      </c>
      <c r="G42" t="s">
        <v>20</v>
      </c>
      <c r="H42" s="26">
        <v>86</v>
      </c>
      <c r="I42">
        <f t="shared" si="2"/>
        <v>2.5027079291551583E-4</v>
      </c>
      <c r="K42" t="s">
        <v>14</v>
      </c>
      <c r="L42">
        <v>672</v>
      </c>
    </row>
    <row r="43" spans="2:12" x14ac:dyDescent="0.2">
      <c r="B43" t="str">
        <f t="shared" si="0"/>
        <v>successful</v>
      </c>
      <c r="C43">
        <f>IF([1]Crowdfunding_Data!F:F="successful",[1]Crowdfunding_Data!J:J,"")</f>
        <v>111</v>
      </c>
      <c r="D43" t="str">
        <f t="shared" si="1"/>
        <v/>
      </c>
      <c r="E43" t="str">
        <f>IF([1]Crowdfunding_Data!F:F="failed",[1]Crowdfunding_Data!J:J,"")</f>
        <v/>
      </c>
      <c r="G43" t="s">
        <v>20</v>
      </c>
      <c r="H43" s="26">
        <v>86</v>
      </c>
      <c r="I43">
        <f t="shared" si="2"/>
        <v>2.5027079291551583E-4</v>
      </c>
      <c r="K43" t="s">
        <v>14</v>
      </c>
      <c r="L43">
        <v>940</v>
      </c>
    </row>
    <row r="44" spans="2:12" x14ac:dyDescent="0.2">
      <c r="B44" t="str">
        <f t="shared" si="0"/>
        <v>successful</v>
      </c>
      <c r="C44">
        <f>IF([1]Crowdfunding_Data!F:F="successful",[1]Crowdfunding_Data!J:J,"")</f>
        <v>222</v>
      </c>
      <c r="D44" t="str">
        <f t="shared" si="1"/>
        <v/>
      </c>
      <c r="E44" t="str">
        <f>IF([1]Crowdfunding_Data!F:F="failed",[1]Crowdfunding_Data!J:J,"")</f>
        <v/>
      </c>
      <c r="G44" t="s">
        <v>20</v>
      </c>
      <c r="H44" s="26">
        <v>87</v>
      </c>
      <c r="I44">
        <f t="shared" si="2"/>
        <v>2.5038729143540486E-4</v>
      </c>
      <c r="K44" t="s">
        <v>14</v>
      </c>
      <c r="L44">
        <v>117</v>
      </c>
    </row>
    <row r="45" spans="2:12" x14ac:dyDescent="0.2">
      <c r="B45" t="str">
        <f t="shared" si="0"/>
        <v>successful</v>
      </c>
      <c r="C45">
        <f>IF([1]Crowdfunding_Data!F:F="successful",[1]Crowdfunding_Data!J:J,"")</f>
        <v>6212</v>
      </c>
      <c r="D45" t="str">
        <f t="shared" si="1"/>
        <v/>
      </c>
      <c r="E45" t="str">
        <f>IF([1]Crowdfunding_Data!F:F="failed",[1]Crowdfunding_Data!J:J,"")</f>
        <v/>
      </c>
      <c r="G45" t="s">
        <v>20</v>
      </c>
      <c r="H45" s="26">
        <v>87</v>
      </c>
      <c r="I45">
        <f t="shared" si="2"/>
        <v>2.5038729143540486E-4</v>
      </c>
      <c r="K45" t="s">
        <v>14</v>
      </c>
      <c r="L45">
        <v>115</v>
      </c>
    </row>
    <row r="46" spans="2:12" x14ac:dyDescent="0.2">
      <c r="B46" t="str">
        <f t="shared" si="0"/>
        <v>successful</v>
      </c>
      <c r="C46">
        <f>IF([1]Crowdfunding_Data!F:F="successful",[1]Crowdfunding_Data!J:J,"")</f>
        <v>98</v>
      </c>
      <c r="D46" t="str">
        <f t="shared" si="1"/>
        <v/>
      </c>
      <c r="E46" t="str">
        <f>IF([1]Crowdfunding_Data!F:F="failed",[1]Crowdfunding_Data!J:J,"")</f>
        <v/>
      </c>
      <c r="G46" t="s">
        <v>20</v>
      </c>
      <c r="H46" s="26">
        <v>87</v>
      </c>
      <c r="I46">
        <f t="shared" si="2"/>
        <v>2.5038729143540486E-4</v>
      </c>
      <c r="K46" t="s">
        <v>14</v>
      </c>
      <c r="L46">
        <v>326</v>
      </c>
    </row>
    <row r="47" spans="2:12" x14ac:dyDescent="0.2">
      <c r="B47" t="str">
        <f t="shared" si="0"/>
        <v/>
      </c>
      <c r="C47" t="str">
        <f>IF([1]Crowdfunding_Data!F:F="successful",[1]Crowdfunding_Data!J:J,"")</f>
        <v/>
      </c>
      <c r="D47" t="str">
        <f t="shared" si="1"/>
        <v>failed</v>
      </c>
      <c r="E47">
        <f>IF([1]Crowdfunding_Data!F:F="failed",[1]Crowdfunding_Data!J:J,"")</f>
        <v>48</v>
      </c>
      <c r="G47" t="s">
        <v>20</v>
      </c>
      <c r="H47" s="26">
        <v>88</v>
      </c>
      <c r="I47">
        <f t="shared" si="2"/>
        <v>2.5050370035721142E-4</v>
      </c>
      <c r="K47" t="s">
        <v>14</v>
      </c>
      <c r="L47">
        <v>1</v>
      </c>
    </row>
    <row r="48" spans="2:12" x14ac:dyDescent="0.2">
      <c r="B48" t="str">
        <f t="shared" si="0"/>
        <v>successful</v>
      </c>
      <c r="C48">
        <f>IF([1]Crowdfunding_Data!F:F="successful",[1]Crowdfunding_Data!J:J,"")</f>
        <v>92</v>
      </c>
      <c r="D48" t="str">
        <f t="shared" si="1"/>
        <v/>
      </c>
      <c r="E48" t="str">
        <f>IF([1]Crowdfunding_Data!F:F="failed",[1]Crowdfunding_Data!J:J,"")</f>
        <v/>
      </c>
      <c r="G48" t="s">
        <v>20</v>
      </c>
      <c r="H48" s="26">
        <v>88</v>
      </c>
      <c r="I48">
        <f t="shared" si="2"/>
        <v>2.5050370035721142E-4</v>
      </c>
      <c r="K48" t="s">
        <v>14</v>
      </c>
      <c r="L48">
        <v>1467</v>
      </c>
    </row>
    <row r="49" spans="2:12" x14ac:dyDescent="0.2">
      <c r="B49" t="str">
        <f t="shared" si="0"/>
        <v>successful</v>
      </c>
      <c r="C49">
        <f>IF([1]Crowdfunding_Data!F:F="successful",[1]Crowdfunding_Data!J:J,"")</f>
        <v>149</v>
      </c>
      <c r="D49" t="str">
        <f t="shared" si="1"/>
        <v/>
      </c>
      <c r="E49" t="str">
        <f>IF([1]Crowdfunding_Data!F:F="failed",[1]Crowdfunding_Data!J:J,"")</f>
        <v/>
      </c>
      <c r="G49" t="s">
        <v>20</v>
      </c>
      <c r="H49" s="26">
        <v>88</v>
      </c>
      <c r="I49">
        <f t="shared" si="2"/>
        <v>2.5050370035721142E-4</v>
      </c>
      <c r="K49" t="s">
        <v>14</v>
      </c>
      <c r="L49">
        <v>5681</v>
      </c>
    </row>
    <row r="50" spans="2:12" x14ac:dyDescent="0.2">
      <c r="B50" t="str">
        <f t="shared" si="0"/>
        <v>successful</v>
      </c>
      <c r="C50">
        <f>IF([1]Crowdfunding_Data!F:F="successful",[1]Crowdfunding_Data!J:J,"")</f>
        <v>2431</v>
      </c>
      <c r="D50" t="str">
        <f t="shared" si="1"/>
        <v/>
      </c>
      <c r="E50" t="str">
        <f>IF([1]Crowdfunding_Data!F:F="failed",[1]Crowdfunding_Data!J:J,"")</f>
        <v/>
      </c>
      <c r="G50" t="s">
        <v>20</v>
      </c>
      <c r="H50" s="26">
        <v>88</v>
      </c>
      <c r="I50">
        <f t="shared" si="2"/>
        <v>2.5050370035721142E-4</v>
      </c>
      <c r="K50" t="s">
        <v>14</v>
      </c>
      <c r="L50">
        <v>1059</v>
      </c>
    </row>
    <row r="51" spans="2:12" x14ac:dyDescent="0.2">
      <c r="B51" t="str">
        <f t="shared" si="0"/>
        <v>successful</v>
      </c>
      <c r="C51">
        <f>IF([1]Crowdfunding_Data!F:F="successful",[1]Crowdfunding_Data!J:J,"")</f>
        <v>303</v>
      </c>
      <c r="D51" t="str">
        <f t="shared" si="1"/>
        <v/>
      </c>
      <c r="E51" t="str">
        <f>IF([1]Crowdfunding_Data!F:F="failed",[1]Crowdfunding_Data!J:J,"")</f>
        <v/>
      </c>
      <c r="G51" t="s">
        <v>20</v>
      </c>
      <c r="H51" s="26">
        <v>89</v>
      </c>
      <c r="I51">
        <f t="shared" si="2"/>
        <v>2.5062001950557636E-4</v>
      </c>
      <c r="K51" t="s">
        <v>14</v>
      </c>
      <c r="L51">
        <v>1194</v>
      </c>
    </row>
    <row r="52" spans="2:12" x14ac:dyDescent="0.2">
      <c r="B52" t="str">
        <f t="shared" si="0"/>
        <v/>
      </c>
      <c r="C52" t="str">
        <f>IF([1]Crowdfunding_Data!F:F="successful",[1]Crowdfunding_Data!J:J,"")</f>
        <v/>
      </c>
      <c r="D52" t="str">
        <f t="shared" si="1"/>
        <v>failed</v>
      </c>
      <c r="E52">
        <f>IF([1]Crowdfunding_Data!F:F="failed",[1]Crowdfunding_Data!J:J,"")</f>
        <v>1</v>
      </c>
      <c r="G52" t="s">
        <v>20</v>
      </c>
      <c r="H52" s="26">
        <v>89</v>
      </c>
      <c r="I52">
        <f t="shared" si="2"/>
        <v>2.5062001950557636E-4</v>
      </c>
      <c r="K52" t="s">
        <v>14</v>
      </c>
      <c r="L52">
        <v>30</v>
      </c>
    </row>
    <row r="53" spans="2:12" x14ac:dyDescent="0.2">
      <c r="B53" t="str">
        <f t="shared" si="0"/>
        <v/>
      </c>
      <c r="C53" t="str">
        <f>IF([1]Crowdfunding_Data!F:F="successful",[1]Crowdfunding_Data!J:J,"")</f>
        <v/>
      </c>
      <c r="D53" t="str">
        <f t="shared" si="1"/>
        <v>failed</v>
      </c>
      <c r="E53">
        <f>IF([1]Crowdfunding_Data!F:F="failed",[1]Crowdfunding_Data!J:J,"")</f>
        <v>1467</v>
      </c>
      <c r="G53" t="s">
        <v>20</v>
      </c>
      <c r="H53" s="26">
        <v>91</v>
      </c>
      <c r="I53">
        <f t="shared" si="2"/>
        <v>2.5085238778091109E-4</v>
      </c>
      <c r="K53" t="s">
        <v>14</v>
      </c>
      <c r="L53">
        <v>75</v>
      </c>
    </row>
    <row r="54" spans="2:12" x14ac:dyDescent="0.2">
      <c r="B54" t="str">
        <f t="shared" si="0"/>
        <v/>
      </c>
      <c r="C54" t="str">
        <f>IF([1]Crowdfunding_Data!F:F="successful",[1]Crowdfunding_Data!J:J,"")</f>
        <v/>
      </c>
      <c r="D54" t="str">
        <f t="shared" si="1"/>
        <v>failed</v>
      </c>
      <c r="E54">
        <f>IF([1]Crowdfunding_Data!F:F="failed",[1]Crowdfunding_Data!J:J,"")</f>
        <v>75</v>
      </c>
      <c r="G54" t="s">
        <v>20</v>
      </c>
      <c r="H54" s="26">
        <v>92</v>
      </c>
      <c r="I54">
        <f t="shared" si="2"/>
        <v>2.5096843655753032E-4</v>
      </c>
      <c r="K54" t="s">
        <v>14</v>
      </c>
      <c r="L54">
        <v>955</v>
      </c>
    </row>
    <row r="55" spans="2:12" x14ac:dyDescent="0.2">
      <c r="B55" t="str">
        <f t="shared" si="0"/>
        <v>successful</v>
      </c>
      <c r="C55">
        <f>IF([1]Crowdfunding_Data!F:F="successful",[1]Crowdfunding_Data!J:J,"")</f>
        <v>209</v>
      </c>
      <c r="D55" t="str">
        <f t="shared" si="1"/>
        <v/>
      </c>
      <c r="E55" t="str">
        <f>IF([1]Crowdfunding_Data!F:F="failed",[1]Crowdfunding_Data!J:J,"")</f>
        <v/>
      </c>
      <c r="G55" t="s">
        <v>20</v>
      </c>
      <c r="H55" s="26">
        <v>92</v>
      </c>
      <c r="I55">
        <f t="shared" si="2"/>
        <v>2.5096843655753032E-4</v>
      </c>
      <c r="K55" t="s">
        <v>14</v>
      </c>
      <c r="L55">
        <v>67</v>
      </c>
    </row>
    <row r="56" spans="2:12" x14ac:dyDescent="0.2">
      <c r="B56" t="str">
        <f t="shared" si="0"/>
        <v/>
      </c>
      <c r="C56" t="str">
        <f>IF([1]Crowdfunding_Data!F:F="successful",[1]Crowdfunding_Data!J:J,"")</f>
        <v/>
      </c>
      <c r="D56" t="str">
        <f t="shared" si="1"/>
        <v>failed</v>
      </c>
      <c r="E56">
        <f>IF([1]Crowdfunding_Data!F:F="failed",[1]Crowdfunding_Data!J:J,"")</f>
        <v>120</v>
      </c>
      <c r="G56" t="s">
        <v>20</v>
      </c>
      <c r="H56" s="26">
        <v>92</v>
      </c>
      <c r="I56">
        <f t="shared" si="2"/>
        <v>2.5096843655753032E-4</v>
      </c>
      <c r="K56" t="s">
        <v>14</v>
      </c>
      <c r="L56">
        <v>5</v>
      </c>
    </row>
    <row r="57" spans="2:12" x14ac:dyDescent="0.2">
      <c r="B57" t="str">
        <f t="shared" si="0"/>
        <v>successful</v>
      </c>
      <c r="C57">
        <f>IF([1]Crowdfunding_Data!F:F="successful",[1]Crowdfunding_Data!J:J,"")</f>
        <v>131</v>
      </c>
      <c r="D57" t="str">
        <f t="shared" si="1"/>
        <v/>
      </c>
      <c r="E57" t="str">
        <f>IF([1]Crowdfunding_Data!F:F="failed",[1]Crowdfunding_Data!J:J,"")</f>
        <v/>
      </c>
      <c r="G57" t="s">
        <v>20</v>
      </c>
      <c r="H57" s="26">
        <v>92</v>
      </c>
      <c r="I57">
        <f t="shared" si="2"/>
        <v>2.5096843655753032E-4</v>
      </c>
      <c r="K57" t="s">
        <v>14</v>
      </c>
      <c r="L57">
        <v>26</v>
      </c>
    </row>
    <row r="58" spans="2:12" x14ac:dyDescent="0.2">
      <c r="B58" t="str">
        <f t="shared" si="0"/>
        <v>successful</v>
      </c>
      <c r="C58">
        <f>IF([1]Crowdfunding_Data!F:F="successful",[1]Crowdfunding_Data!J:J,"")</f>
        <v>164</v>
      </c>
      <c r="D58" t="str">
        <f t="shared" si="1"/>
        <v/>
      </c>
      <c r="E58" t="str">
        <f>IF([1]Crowdfunding_Data!F:F="failed",[1]Crowdfunding_Data!J:J,"")</f>
        <v/>
      </c>
      <c r="G58" t="s">
        <v>20</v>
      </c>
      <c r="H58" s="26">
        <v>94</v>
      </c>
      <c r="I58">
        <f t="shared" si="2"/>
        <v>2.5120026251335413E-4</v>
      </c>
      <c r="K58" t="s">
        <v>14</v>
      </c>
      <c r="L58">
        <v>1130</v>
      </c>
    </row>
    <row r="59" spans="2:12" x14ac:dyDescent="0.2">
      <c r="B59" t="str">
        <f t="shared" si="0"/>
        <v>successful</v>
      </c>
      <c r="C59">
        <f>IF([1]Crowdfunding_Data!F:F="successful",[1]Crowdfunding_Data!J:J,"")</f>
        <v>201</v>
      </c>
      <c r="D59" t="str">
        <f t="shared" si="1"/>
        <v/>
      </c>
      <c r="E59" t="str">
        <f>IF([1]Crowdfunding_Data!F:F="failed",[1]Crowdfunding_Data!J:J,"")</f>
        <v/>
      </c>
      <c r="G59" t="s">
        <v>20</v>
      </c>
      <c r="H59" s="26">
        <v>94</v>
      </c>
      <c r="I59">
        <f t="shared" si="2"/>
        <v>2.5120026251335413E-4</v>
      </c>
      <c r="K59" t="s">
        <v>14</v>
      </c>
      <c r="L59">
        <v>782</v>
      </c>
    </row>
    <row r="60" spans="2:12" x14ac:dyDescent="0.2">
      <c r="B60" t="str">
        <f t="shared" si="0"/>
        <v>successful</v>
      </c>
      <c r="C60">
        <f>IF([1]Crowdfunding_Data!F:F="successful",[1]Crowdfunding_Data!J:J,"")</f>
        <v>211</v>
      </c>
      <c r="D60" t="str">
        <f t="shared" si="1"/>
        <v/>
      </c>
      <c r="E60" t="str">
        <f>IF([1]Crowdfunding_Data!F:F="failed",[1]Crowdfunding_Data!J:J,"")</f>
        <v/>
      </c>
      <c r="G60" t="s">
        <v>20</v>
      </c>
      <c r="H60" s="26">
        <v>94</v>
      </c>
      <c r="I60">
        <f t="shared" si="2"/>
        <v>2.5120026251335413E-4</v>
      </c>
      <c r="K60" t="s">
        <v>14</v>
      </c>
      <c r="L60">
        <v>210</v>
      </c>
    </row>
    <row r="61" spans="2:12" x14ac:dyDescent="0.2">
      <c r="B61" t="str">
        <f t="shared" si="0"/>
        <v>successful</v>
      </c>
      <c r="C61">
        <f>IF([1]Crowdfunding_Data!F:F="successful",[1]Crowdfunding_Data!J:J,"")</f>
        <v>128</v>
      </c>
      <c r="D61" t="str">
        <f t="shared" si="1"/>
        <v/>
      </c>
      <c r="E61" t="str">
        <f>IF([1]Crowdfunding_Data!F:F="failed",[1]Crowdfunding_Data!J:J,"")</f>
        <v/>
      </c>
      <c r="G61" t="s">
        <v>20</v>
      </c>
      <c r="H61" s="26">
        <v>95</v>
      </c>
      <c r="I61">
        <f t="shared" si="2"/>
        <v>2.5131603934265648E-4</v>
      </c>
      <c r="K61" t="s">
        <v>14</v>
      </c>
      <c r="L61">
        <v>136</v>
      </c>
    </row>
    <row r="62" spans="2:12" x14ac:dyDescent="0.2">
      <c r="B62" t="str">
        <f t="shared" si="0"/>
        <v>successful</v>
      </c>
      <c r="C62">
        <f>IF([1]Crowdfunding_Data!F:F="successful",[1]Crowdfunding_Data!J:J,"")</f>
        <v>1600</v>
      </c>
      <c r="D62" t="str">
        <f t="shared" si="1"/>
        <v/>
      </c>
      <c r="E62" t="str">
        <f>IF([1]Crowdfunding_Data!F:F="failed",[1]Crowdfunding_Data!J:J,"")</f>
        <v/>
      </c>
      <c r="G62" t="s">
        <v>20</v>
      </c>
      <c r="H62" s="26">
        <v>96</v>
      </c>
      <c r="I62">
        <f t="shared" si="2"/>
        <v>2.514317251730769E-4</v>
      </c>
      <c r="K62" t="s">
        <v>14</v>
      </c>
      <c r="L62">
        <v>86</v>
      </c>
    </row>
    <row r="63" spans="2:12" x14ac:dyDescent="0.2">
      <c r="B63" t="str">
        <f t="shared" si="0"/>
        <v/>
      </c>
      <c r="C63" t="str">
        <f>IF([1]Crowdfunding_Data!F:F="successful",[1]Crowdfunding_Data!J:J,"")</f>
        <v/>
      </c>
      <c r="D63" t="str">
        <f t="shared" si="1"/>
        <v>failed</v>
      </c>
      <c r="E63">
        <f>IF([1]Crowdfunding_Data!F:F="failed",[1]Crowdfunding_Data!J:J,"")</f>
        <v>2253</v>
      </c>
      <c r="G63" t="s">
        <v>20</v>
      </c>
      <c r="H63" s="26">
        <v>96</v>
      </c>
      <c r="I63">
        <f t="shared" si="2"/>
        <v>2.514317251730769E-4</v>
      </c>
      <c r="K63" t="s">
        <v>14</v>
      </c>
      <c r="L63">
        <v>19</v>
      </c>
    </row>
    <row r="64" spans="2:12" x14ac:dyDescent="0.2">
      <c r="B64" t="str">
        <f t="shared" si="0"/>
        <v>successful</v>
      </c>
      <c r="C64">
        <f>IF([1]Crowdfunding_Data!F:F="successful",[1]Crowdfunding_Data!J:J,"")</f>
        <v>249</v>
      </c>
      <c r="D64" t="str">
        <f t="shared" si="1"/>
        <v/>
      </c>
      <c r="E64" t="str">
        <f>IF([1]Crowdfunding_Data!F:F="failed",[1]Crowdfunding_Data!J:J,"")</f>
        <v/>
      </c>
      <c r="G64" t="s">
        <v>20</v>
      </c>
      <c r="H64" s="26">
        <v>97</v>
      </c>
      <c r="I64">
        <f t="shared" si="2"/>
        <v>2.5154731982985408E-4</v>
      </c>
      <c r="K64" t="s">
        <v>14</v>
      </c>
      <c r="L64">
        <v>886</v>
      </c>
    </row>
    <row r="65" spans="2:12" x14ac:dyDescent="0.2">
      <c r="B65" t="str">
        <f t="shared" si="0"/>
        <v/>
      </c>
      <c r="C65" t="str">
        <f>IF([1]Crowdfunding_Data!F:F="successful",[1]Crowdfunding_Data!J:J,"")</f>
        <v/>
      </c>
      <c r="D65" t="str">
        <f t="shared" si="1"/>
        <v>failed</v>
      </c>
      <c r="E65">
        <f>IF([1]Crowdfunding_Data!F:F="failed",[1]Crowdfunding_Data!J:J,"")</f>
        <v>5</v>
      </c>
      <c r="G65" t="s">
        <v>20</v>
      </c>
      <c r="H65" s="26">
        <v>98</v>
      </c>
      <c r="I65">
        <f t="shared" si="2"/>
        <v>2.5166282313830333E-4</v>
      </c>
      <c r="K65" t="s">
        <v>14</v>
      </c>
      <c r="L65">
        <v>35</v>
      </c>
    </row>
    <row r="66" spans="2:12" x14ac:dyDescent="0.2">
      <c r="B66" t="str">
        <f t="shared" ref="B66:B129" si="3">IF(ISNUMBER(C66),"successful","")</f>
        <v/>
      </c>
      <c r="C66" t="str">
        <f>IF([1]Crowdfunding_Data!F:F="successful",[1]Crowdfunding_Data!J:J,"")</f>
        <v/>
      </c>
      <c r="D66" t="str">
        <f t="shared" si="1"/>
        <v>failed</v>
      </c>
      <c r="E66">
        <f>IF([1]Crowdfunding_Data!F:F="failed",[1]Crowdfunding_Data!J:J,"")</f>
        <v>38</v>
      </c>
      <c r="G66" t="s">
        <v>20</v>
      </c>
      <c r="H66" s="26">
        <v>98</v>
      </c>
      <c r="I66">
        <f t="shared" si="2"/>
        <v>2.5166282313830333E-4</v>
      </c>
      <c r="K66" t="s">
        <v>14</v>
      </c>
      <c r="L66">
        <v>24</v>
      </c>
    </row>
    <row r="67" spans="2:12" x14ac:dyDescent="0.2">
      <c r="B67" t="str">
        <f t="shared" si="3"/>
        <v>successful</v>
      </c>
      <c r="C67">
        <f>IF([1]Crowdfunding_Data!F:F="successful",[1]Crowdfunding_Data!J:J,"")</f>
        <v>236</v>
      </c>
      <c r="D67" t="str">
        <f t="shared" ref="D67:D130" si="4">IF(ISNUMBER(E67),"failed","")</f>
        <v/>
      </c>
      <c r="E67" t="str">
        <f>IF([1]Crowdfunding_Data!F:F="failed",[1]Crowdfunding_Data!J:J,"")</f>
        <v/>
      </c>
      <c r="G67" t="s">
        <v>20</v>
      </c>
      <c r="H67" s="26">
        <v>100</v>
      </c>
      <c r="I67">
        <f t="shared" ref="I67:I130" si="5">_xlfn.NORM.DIST(H67,$S$7,$S$13,0)</f>
        <v>2.5189355501186497E-4</v>
      </c>
      <c r="K67" t="s">
        <v>14</v>
      </c>
      <c r="L67">
        <v>86</v>
      </c>
    </row>
    <row r="68" spans="2:12" x14ac:dyDescent="0.2">
      <c r="B68" t="str">
        <f t="shared" si="3"/>
        <v/>
      </c>
      <c r="C68" t="str">
        <f>IF([1]Crowdfunding_Data!F:F="successful",[1]Crowdfunding_Data!J:J,"")</f>
        <v/>
      </c>
      <c r="D68" t="str">
        <f t="shared" si="4"/>
        <v>failed</v>
      </c>
      <c r="E68">
        <f>IF([1]Crowdfunding_Data!F:F="failed",[1]Crowdfunding_Data!J:J,"")</f>
        <v>12</v>
      </c>
      <c r="G68" t="s">
        <v>20</v>
      </c>
      <c r="H68" s="26">
        <v>100</v>
      </c>
      <c r="I68">
        <f t="shared" si="5"/>
        <v>2.5189355501186497E-4</v>
      </c>
      <c r="K68" t="s">
        <v>14</v>
      </c>
      <c r="L68">
        <v>243</v>
      </c>
    </row>
    <row r="69" spans="2:12" x14ac:dyDescent="0.2">
      <c r="B69" t="str">
        <f t="shared" si="3"/>
        <v>successful</v>
      </c>
      <c r="C69">
        <f>IF([1]Crowdfunding_Data!F:F="successful",[1]Crowdfunding_Data!J:J,"")</f>
        <v>4065</v>
      </c>
      <c r="D69" t="str">
        <f t="shared" si="4"/>
        <v/>
      </c>
      <c r="E69" t="str">
        <f>IF([1]Crowdfunding_Data!F:F="failed",[1]Crowdfunding_Data!J:J,"")</f>
        <v/>
      </c>
      <c r="G69" t="s">
        <v>20</v>
      </c>
      <c r="H69" s="26">
        <v>101</v>
      </c>
      <c r="I69">
        <f t="shared" si="5"/>
        <v>2.5200878322799534E-4</v>
      </c>
      <c r="K69" t="s">
        <v>14</v>
      </c>
      <c r="L69">
        <v>65</v>
      </c>
    </row>
    <row r="70" spans="2:12" x14ac:dyDescent="0.2">
      <c r="B70" t="str">
        <f t="shared" si="3"/>
        <v>successful</v>
      </c>
      <c r="C70">
        <f>IF([1]Crowdfunding_Data!F:F="successful",[1]Crowdfunding_Data!J:J,"")</f>
        <v>246</v>
      </c>
      <c r="D70" t="str">
        <f t="shared" si="4"/>
        <v/>
      </c>
      <c r="E70" t="str">
        <f>IF([1]Crowdfunding_Data!F:F="failed",[1]Crowdfunding_Data!J:J,"")</f>
        <v/>
      </c>
      <c r="G70" t="s">
        <v>20</v>
      </c>
      <c r="H70" s="26">
        <v>101</v>
      </c>
      <c r="I70">
        <f t="shared" si="5"/>
        <v>2.5200878322799534E-4</v>
      </c>
      <c r="K70" t="s">
        <v>14</v>
      </c>
      <c r="L70">
        <v>100</v>
      </c>
    </row>
    <row r="71" spans="2:12" x14ac:dyDescent="0.2">
      <c r="B71" t="str">
        <f t="shared" si="3"/>
        <v/>
      </c>
      <c r="C71" t="str">
        <f>IF([1]Crowdfunding_Data!F:F="successful",[1]Crowdfunding_Data!J:J,"")</f>
        <v/>
      </c>
      <c r="D71" t="str">
        <f t="shared" si="4"/>
        <v/>
      </c>
      <c r="E71" t="str">
        <f>IF([1]Crowdfunding_Data!F:F="failed",[1]Crowdfunding_Data!J:J,"")</f>
        <v/>
      </c>
      <c r="G71" t="s">
        <v>20</v>
      </c>
      <c r="H71" s="26">
        <v>102</v>
      </c>
      <c r="I71">
        <f t="shared" si="5"/>
        <v>2.5212391939783438E-4</v>
      </c>
      <c r="K71" t="s">
        <v>14</v>
      </c>
      <c r="L71">
        <v>168</v>
      </c>
    </row>
    <row r="72" spans="2:12" x14ac:dyDescent="0.2">
      <c r="B72" t="str">
        <f t="shared" si="3"/>
        <v>successful</v>
      </c>
      <c r="C72">
        <f>IF([1]Crowdfunding_Data!F:F="successful",[1]Crowdfunding_Data!J:J,"")</f>
        <v>2475</v>
      </c>
      <c r="D72" t="str">
        <f t="shared" si="4"/>
        <v/>
      </c>
      <c r="E72" t="str">
        <f>IF([1]Crowdfunding_Data!F:F="failed",[1]Crowdfunding_Data!J:J,"")</f>
        <v/>
      </c>
      <c r="G72" t="s">
        <v>20</v>
      </c>
      <c r="H72" s="26">
        <v>102</v>
      </c>
      <c r="I72">
        <f t="shared" si="5"/>
        <v>2.5212391939783438E-4</v>
      </c>
      <c r="K72" t="s">
        <v>14</v>
      </c>
      <c r="L72">
        <v>13</v>
      </c>
    </row>
    <row r="73" spans="2:12" x14ac:dyDescent="0.2">
      <c r="B73" t="str">
        <f t="shared" si="3"/>
        <v>successful</v>
      </c>
      <c r="C73">
        <f>IF([1]Crowdfunding_Data!F:F="successful",[1]Crowdfunding_Data!J:J,"")</f>
        <v>76</v>
      </c>
      <c r="D73" t="str">
        <f t="shared" si="4"/>
        <v/>
      </c>
      <c r="E73" t="str">
        <f>IF([1]Crowdfunding_Data!F:F="failed",[1]Crowdfunding_Data!J:J,"")</f>
        <v/>
      </c>
      <c r="G73" t="s">
        <v>20</v>
      </c>
      <c r="H73" s="26">
        <v>103</v>
      </c>
      <c r="I73">
        <f t="shared" si="5"/>
        <v>2.5223896334708738E-4</v>
      </c>
      <c r="K73" t="s">
        <v>14</v>
      </c>
      <c r="L73">
        <v>1</v>
      </c>
    </row>
    <row r="74" spans="2:12" x14ac:dyDescent="0.2">
      <c r="B74" t="str">
        <f t="shared" si="3"/>
        <v>successful</v>
      </c>
      <c r="C74">
        <f>IF([1]Crowdfunding_Data!F:F="successful",[1]Crowdfunding_Data!J:J,"")</f>
        <v>54</v>
      </c>
      <c r="D74" t="str">
        <f t="shared" si="4"/>
        <v/>
      </c>
      <c r="E74" t="str">
        <f>IF([1]Crowdfunding_Data!F:F="failed",[1]Crowdfunding_Data!J:J,"")</f>
        <v/>
      </c>
      <c r="G74" t="s">
        <v>20</v>
      </c>
      <c r="H74" s="26">
        <v>103</v>
      </c>
      <c r="I74">
        <f t="shared" si="5"/>
        <v>2.5223896334708738E-4</v>
      </c>
      <c r="K74" t="s">
        <v>14</v>
      </c>
      <c r="L74">
        <v>40</v>
      </c>
    </row>
    <row r="75" spans="2:12" x14ac:dyDescent="0.2">
      <c r="B75" t="str">
        <f t="shared" si="3"/>
        <v>successful</v>
      </c>
      <c r="C75">
        <f>IF([1]Crowdfunding_Data!F:F="successful",[1]Crowdfunding_Data!J:J,"")</f>
        <v>88</v>
      </c>
      <c r="D75" t="str">
        <f t="shared" si="4"/>
        <v/>
      </c>
      <c r="E75" t="str">
        <f>IF([1]Crowdfunding_Data!F:F="failed",[1]Crowdfunding_Data!J:J,"")</f>
        <v/>
      </c>
      <c r="G75" t="s">
        <v>20</v>
      </c>
      <c r="H75" s="26">
        <v>106</v>
      </c>
      <c r="I75">
        <f t="shared" si="5"/>
        <v>2.5258354012957471E-4</v>
      </c>
      <c r="K75" t="s">
        <v>14</v>
      </c>
      <c r="L75">
        <v>226</v>
      </c>
    </row>
    <row r="76" spans="2:12" x14ac:dyDescent="0.2">
      <c r="B76" t="str">
        <f t="shared" si="3"/>
        <v>successful</v>
      </c>
      <c r="C76">
        <f>IF([1]Crowdfunding_Data!F:F="successful",[1]Crowdfunding_Data!J:J,"")</f>
        <v>85</v>
      </c>
      <c r="D76" t="str">
        <f t="shared" si="4"/>
        <v/>
      </c>
      <c r="E76" t="str">
        <f>IF([1]Crowdfunding_Data!F:F="failed",[1]Crowdfunding_Data!J:J,"")</f>
        <v/>
      </c>
      <c r="G76" t="s">
        <v>20</v>
      </c>
      <c r="H76" s="26">
        <v>107</v>
      </c>
      <c r="I76">
        <f t="shared" si="5"/>
        <v>2.5269821345512856E-4</v>
      </c>
      <c r="K76" t="s">
        <v>14</v>
      </c>
      <c r="L76">
        <v>1625</v>
      </c>
    </row>
    <row r="77" spans="2:12" x14ac:dyDescent="0.2">
      <c r="B77" t="str">
        <f t="shared" si="3"/>
        <v>successful</v>
      </c>
      <c r="C77">
        <f>IF([1]Crowdfunding_Data!F:F="successful",[1]Crowdfunding_Data!J:J,"")</f>
        <v>170</v>
      </c>
      <c r="D77" t="str">
        <f t="shared" si="4"/>
        <v/>
      </c>
      <c r="E77" t="str">
        <f>IF([1]Crowdfunding_Data!F:F="failed",[1]Crowdfunding_Data!J:J,"")</f>
        <v/>
      </c>
      <c r="G77" t="s">
        <v>20</v>
      </c>
      <c r="H77" s="26">
        <v>107</v>
      </c>
      <c r="I77">
        <f t="shared" si="5"/>
        <v>2.5269821345512856E-4</v>
      </c>
      <c r="K77" t="s">
        <v>14</v>
      </c>
      <c r="L77">
        <v>143</v>
      </c>
    </row>
    <row r="78" spans="2:12" x14ac:dyDescent="0.2">
      <c r="B78" t="str">
        <f t="shared" si="3"/>
        <v/>
      </c>
      <c r="C78" t="str">
        <f>IF([1]Crowdfunding_Data!F:F="successful",[1]Crowdfunding_Data!J:J,"")</f>
        <v/>
      </c>
      <c r="D78" t="str">
        <f t="shared" si="4"/>
        <v>failed</v>
      </c>
      <c r="E78">
        <f>IF([1]Crowdfunding_Data!F:F="failed",[1]Crowdfunding_Data!J:J,"")</f>
        <v>1684</v>
      </c>
      <c r="G78" t="s">
        <v>20</v>
      </c>
      <c r="H78" s="26">
        <v>107</v>
      </c>
      <c r="I78">
        <f t="shared" si="5"/>
        <v>2.5269821345512856E-4</v>
      </c>
      <c r="K78" t="s">
        <v>14</v>
      </c>
      <c r="L78">
        <v>934</v>
      </c>
    </row>
    <row r="79" spans="2:12" x14ac:dyDescent="0.2">
      <c r="B79" t="str">
        <f t="shared" si="3"/>
        <v/>
      </c>
      <c r="C79" t="str">
        <f>IF([1]Crowdfunding_Data!F:F="successful",[1]Crowdfunding_Data!J:J,"")</f>
        <v/>
      </c>
      <c r="D79" t="str">
        <f t="shared" si="4"/>
        <v>failed</v>
      </c>
      <c r="E79">
        <f>IF([1]Crowdfunding_Data!F:F="failed",[1]Crowdfunding_Data!J:J,"")</f>
        <v>56</v>
      </c>
      <c r="G79" t="s">
        <v>20</v>
      </c>
      <c r="H79" s="26">
        <v>107</v>
      </c>
      <c r="I79">
        <f t="shared" si="5"/>
        <v>2.5269821345512856E-4</v>
      </c>
      <c r="K79" t="s">
        <v>14</v>
      </c>
      <c r="L79">
        <v>17</v>
      </c>
    </row>
    <row r="80" spans="2:12" x14ac:dyDescent="0.2">
      <c r="B80" t="str">
        <f t="shared" si="3"/>
        <v>successful</v>
      </c>
      <c r="C80">
        <f>IF([1]Crowdfunding_Data!F:F="successful",[1]Crowdfunding_Data!J:J,"")</f>
        <v>330</v>
      </c>
      <c r="D80" t="str">
        <f t="shared" si="4"/>
        <v/>
      </c>
      <c r="E80" t="str">
        <f>IF([1]Crowdfunding_Data!F:F="failed",[1]Crowdfunding_Data!J:J,"")</f>
        <v/>
      </c>
      <c r="G80" t="s">
        <v>20</v>
      </c>
      <c r="H80" s="26">
        <v>107</v>
      </c>
      <c r="I80">
        <f t="shared" si="5"/>
        <v>2.5269821345512856E-4</v>
      </c>
      <c r="K80" t="s">
        <v>14</v>
      </c>
      <c r="L80">
        <v>2179</v>
      </c>
    </row>
    <row r="81" spans="2:12" x14ac:dyDescent="0.2">
      <c r="B81" t="str">
        <f t="shared" si="3"/>
        <v/>
      </c>
      <c r="C81" t="str">
        <f>IF([1]Crowdfunding_Data!F:F="successful",[1]Crowdfunding_Data!J:J,"")</f>
        <v/>
      </c>
      <c r="D81" t="str">
        <f t="shared" si="4"/>
        <v>failed</v>
      </c>
      <c r="E81">
        <f>IF([1]Crowdfunding_Data!F:F="failed",[1]Crowdfunding_Data!J:J,"")</f>
        <v>838</v>
      </c>
      <c r="G81" t="s">
        <v>20</v>
      </c>
      <c r="H81" s="26">
        <v>110</v>
      </c>
      <c r="I81">
        <f t="shared" si="5"/>
        <v>2.530416741914529E-4</v>
      </c>
      <c r="K81" t="s">
        <v>14</v>
      </c>
      <c r="L81">
        <v>931</v>
      </c>
    </row>
    <row r="82" spans="2:12" x14ac:dyDescent="0.2">
      <c r="B82" t="str">
        <f t="shared" si="3"/>
        <v>successful</v>
      </c>
      <c r="C82">
        <f>IF([1]Crowdfunding_Data!F:F="successful",[1]Crowdfunding_Data!J:J,"")</f>
        <v>127</v>
      </c>
      <c r="D82" t="str">
        <f t="shared" si="4"/>
        <v/>
      </c>
      <c r="E82" t="str">
        <f>IF([1]Crowdfunding_Data!F:F="failed",[1]Crowdfunding_Data!J:J,"")</f>
        <v/>
      </c>
      <c r="G82" t="s">
        <v>20</v>
      </c>
      <c r="H82" s="26">
        <v>111</v>
      </c>
      <c r="I82">
        <f t="shared" si="5"/>
        <v>2.531559741110141E-4</v>
      </c>
      <c r="K82" t="s">
        <v>14</v>
      </c>
      <c r="L82">
        <v>92</v>
      </c>
    </row>
    <row r="83" spans="2:12" x14ac:dyDescent="0.2">
      <c r="B83" t="str">
        <f t="shared" si="3"/>
        <v>successful</v>
      </c>
      <c r="C83">
        <f>IF([1]Crowdfunding_Data!F:F="successful",[1]Crowdfunding_Data!J:J,"")</f>
        <v>411</v>
      </c>
      <c r="D83" t="str">
        <f t="shared" si="4"/>
        <v/>
      </c>
      <c r="E83" t="str">
        <f>IF([1]Crowdfunding_Data!F:F="failed",[1]Crowdfunding_Data!J:J,"")</f>
        <v/>
      </c>
      <c r="G83" t="s">
        <v>20</v>
      </c>
      <c r="H83" s="26">
        <v>112</v>
      </c>
      <c r="I83">
        <f t="shared" si="5"/>
        <v>2.532701802449573E-4</v>
      </c>
      <c r="K83" t="s">
        <v>14</v>
      </c>
      <c r="L83">
        <v>57</v>
      </c>
    </row>
    <row r="84" spans="2:12" x14ac:dyDescent="0.2">
      <c r="B84" t="str">
        <f t="shared" si="3"/>
        <v>successful</v>
      </c>
      <c r="C84">
        <f>IF([1]Crowdfunding_Data!F:F="successful",[1]Crowdfunding_Data!J:J,"")</f>
        <v>180</v>
      </c>
      <c r="D84" t="str">
        <f t="shared" si="4"/>
        <v/>
      </c>
      <c r="E84" t="str">
        <f>IF([1]Crowdfunding_Data!F:F="failed",[1]Crowdfunding_Data!J:J,"")</f>
        <v/>
      </c>
      <c r="G84" t="s">
        <v>20</v>
      </c>
      <c r="H84" s="26">
        <v>112</v>
      </c>
      <c r="I84">
        <f t="shared" si="5"/>
        <v>2.532701802449573E-4</v>
      </c>
      <c r="K84" t="s">
        <v>14</v>
      </c>
      <c r="L84">
        <v>41</v>
      </c>
    </row>
    <row r="85" spans="2:12" x14ac:dyDescent="0.2">
      <c r="B85" t="str">
        <f t="shared" si="3"/>
        <v/>
      </c>
      <c r="C85" t="str">
        <f>IF([1]Crowdfunding_Data!F:F="successful",[1]Crowdfunding_Data!J:J,"")</f>
        <v/>
      </c>
      <c r="D85" t="str">
        <f t="shared" si="4"/>
        <v>failed</v>
      </c>
      <c r="E85">
        <f>IF([1]Crowdfunding_Data!F:F="failed",[1]Crowdfunding_Data!J:J,"")</f>
        <v>1000</v>
      </c>
      <c r="G85" t="s">
        <v>20</v>
      </c>
      <c r="H85" s="26">
        <v>113</v>
      </c>
      <c r="I85">
        <f t="shared" si="5"/>
        <v>2.533842924198005E-4</v>
      </c>
      <c r="K85" t="s">
        <v>14</v>
      </c>
      <c r="L85">
        <v>1</v>
      </c>
    </row>
    <row r="86" spans="2:12" x14ac:dyDescent="0.2">
      <c r="B86" t="str">
        <f t="shared" si="3"/>
        <v>successful</v>
      </c>
      <c r="C86">
        <f>IF([1]Crowdfunding_Data!F:F="successful",[1]Crowdfunding_Data!J:J,"")</f>
        <v>374</v>
      </c>
      <c r="D86" t="str">
        <f t="shared" si="4"/>
        <v/>
      </c>
      <c r="E86" t="str">
        <f>IF([1]Crowdfunding_Data!F:F="failed",[1]Crowdfunding_Data!J:J,"")</f>
        <v/>
      </c>
      <c r="G86" t="s">
        <v>20</v>
      </c>
      <c r="H86" s="26">
        <v>113</v>
      </c>
      <c r="I86">
        <f t="shared" si="5"/>
        <v>2.533842924198005E-4</v>
      </c>
      <c r="K86" t="s">
        <v>14</v>
      </c>
      <c r="L86">
        <v>101</v>
      </c>
    </row>
    <row r="87" spans="2:12" x14ac:dyDescent="0.2">
      <c r="B87" t="str">
        <f t="shared" si="3"/>
        <v>successful</v>
      </c>
      <c r="C87">
        <f>IF([1]Crowdfunding_Data!F:F="successful",[1]Crowdfunding_Data!J:J,"")</f>
        <v>71</v>
      </c>
      <c r="D87" t="str">
        <f t="shared" si="4"/>
        <v/>
      </c>
      <c r="E87" t="str">
        <f>IF([1]Crowdfunding_Data!F:F="failed",[1]Crowdfunding_Data!J:J,"")</f>
        <v/>
      </c>
      <c r="G87" t="s">
        <v>20</v>
      </c>
      <c r="H87" s="26">
        <v>114</v>
      </c>
      <c r="I87">
        <f t="shared" si="5"/>
        <v>2.534983104621452E-4</v>
      </c>
      <c r="K87" t="s">
        <v>14</v>
      </c>
      <c r="L87">
        <v>1335</v>
      </c>
    </row>
    <row r="88" spans="2:12" x14ac:dyDescent="0.2">
      <c r="B88" t="str">
        <f t="shared" si="3"/>
        <v>successful</v>
      </c>
      <c r="C88">
        <f>IF([1]Crowdfunding_Data!F:F="successful",[1]Crowdfunding_Data!J:J,"")</f>
        <v>203</v>
      </c>
      <c r="D88" t="str">
        <f t="shared" si="4"/>
        <v/>
      </c>
      <c r="E88" t="str">
        <f>IF([1]Crowdfunding_Data!F:F="failed",[1]Crowdfunding_Data!J:J,"")</f>
        <v/>
      </c>
      <c r="G88" t="s">
        <v>20</v>
      </c>
      <c r="H88" s="26">
        <v>115</v>
      </c>
      <c r="I88">
        <f t="shared" si="5"/>
        <v>2.5361223419867701E-4</v>
      </c>
      <c r="K88" t="s">
        <v>14</v>
      </c>
      <c r="L88">
        <v>15</v>
      </c>
    </row>
    <row r="89" spans="2:12" x14ac:dyDescent="0.2">
      <c r="B89" t="str">
        <f t="shared" si="3"/>
        <v/>
      </c>
      <c r="C89" t="str">
        <f>IF([1]Crowdfunding_Data!F:F="successful",[1]Crowdfunding_Data!J:J,"")</f>
        <v/>
      </c>
      <c r="D89" t="str">
        <f t="shared" si="4"/>
        <v>failed</v>
      </c>
      <c r="E89">
        <f>IF([1]Crowdfunding_Data!F:F="failed",[1]Crowdfunding_Data!J:J,"")</f>
        <v>1482</v>
      </c>
      <c r="G89" t="s">
        <v>20</v>
      </c>
      <c r="H89" s="26">
        <v>116</v>
      </c>
      <c r="I89">
        <f t="shared" si="5"/>
        <v>2.5372606345616623E-4</v>
      </c>
      <c r="K89" t="s">
        <v>14</v>
      </c>
      <c r="L89">
        <v>454</v>
      </c>
    </row>
    <row r="90" spans="2:12" x14ac:dyDescent="0.2">
      <c r="B90" t="str">
        <f t="shared" si="3"/>
        <v>successful</v>
      </c>
      <c r="C90">
        <f>IF([1]Crowdfunding_Data!F:F="successful",[1]Crowdfunding_Data!J:J,"")</f>
        <v>113</v>
      </c>
      <c r="D90" t="str">
        <f t="shared" si="4"/>
        <v/>
      </c>
      <c r="E90" t="str">
        <f>IF([1]Crowdfunding_Data!F:F="failed",[1]Crowdfunding_Data!J:J,"")</f>
        <v/>
      </c>
      <c r="G90" t="s">
        <v>20</v>
      </c>
      <c r="H90" s="26">
        <v>116</v>
      </c>
      <c r="I90">
        <f t="shared" si="5"/>
        <v>2.5372606345616623E-4</v>
      </c>
      <c r="K90" t="s">
        <v>14</v>
      </c>
      <c r="L90">
        <v>3182</v>
      </c>
    </row>
    <row r="91" spans="2:12" x14ac:dyDescent="0.2">
      <c r="B91" t="str">
        <f t="shared" si="3"/>
        <v>successful</v>
      </c>
      <c r="C91">
        <f>IF([1]Crowdfunding_Data!F:F="successful",[1]Crowdfunding_Data!J:J,"")</f>
        <v>96</v>
      </c>
      <c r="D91" t="str">
        <f t="shared" si="4"/>
        <v/>
      </c>
      <c r="E91" t="str">
        <f>IF([1]Crowdfunding_Data!F:F="failed",[1]Crowdfunding_Data!J:J,"")</f>
        <v/>
      </c>
      <c r="G91" t="s">
        <v>20</v>
      </c>
      <c r="H91" s="26">
        <v>117</v>
      </c>
      <c r="I91">
        <f t="shared" si="5"/>
        <v>2.5383979806146783E-4</v>
      </c>
      <c r="K91" t="s">
        <v>14</v>
      </c>
      <c r="L91">
        <v>15</v>
      </c>
    </row>
    <row r="92" spans="2:12" x14ac:dyDescent="0.2">
      <c r="B92" t="str">
        <f t="shared" si="3"/>
        <v/>
      </c>
      <c r="C92" t="str">
        <f>IF([1]Crowdfunding_Data!F:F="successful",[1]Crowdfunding_Data!J:J,"")</f>
        <v/>
      </c>
      <c r="D92" t="str">
        <f t="shared" si="4"/>
        <v>failed</v>
      </c>
      <c r="E92">
        <f>IF([1]Crowdfunding_Data!F:F="failed",[1]Crowdfunding_Data!J:J,"")</f>
        <v>106</v>
      </c>
      <c r="G92" t="s">
        <v>20</v>
      </c>
      <c r="H92" s="26">
        <v>117</v>
      </c>
      <c r="I92">
        <f t="shared" si="5"/>
        <v>2.5383979806146783E-4</v>
      </c>
      <c r="K92" t="s">
        <v>14</v>
      </c>
      <c r="L92">
        <v>133</v>
      </c>
    </row>
    <row r="93" spans="2:12" x14ac:dyDescent="0.2">
      <c r="B93" t="str">
        <f t="shared" si="3"/>
        <v/>
      </c>
      <c r="C93" t="str">
        <f>IF([1]Crowdfunding_Data!F:F="successful",[1]Crowdfunding_Data!J:J,"")</f>
        <v/>
      </c>
      <c r="D93" t="str">
        <f t="shared" si="4"/>
        <v>failed</v>
      </c>
      <c r="E93">
        <f>IF([1]Crowdfunding_Data!F:F="failed",[1]Crowdfunding_Data!J:J,"")</f>
        <v>679</v>
      </c>
      <c r="G93" t="s">
        <v>20</v>
      </c>
      <c r="H93" s="26">
        <v>121</v>
      </c>
      <c r="I93">
        <f t="shared" si="5"/>
        <v>2.5429378650090103E-4</v>
      </c>
      <c r="K93" t="s">
        <v>14</v>
      </c>
      <c r="L93">
        <v>2062</v>
      </c>
    </row>
    <row r="94" spans="2:12" x14ac:dyDescent="0.2">
      <c r="B94" t="str">
        <f t="shared" si="3"/>
        <v>successful</v>
      </c>
      <c r="C94">
        <f>IF([1]Crowdfunding_Data!F:F="successful",[1]Crowdfunding_Data!J:J,"")</f>
        <v>498</v>
      </c>
      <c r="D94" t="str">
        <f t="shared" si="4"/>
        <v/>
      </c>
      <c r="E94" t="str">
        <f>IF([1]Crowdfunding_Data!F:F="failed",[1]Crowdfunding_Data!J:J,"")</f>
        <v/>
      </c>
      <c r="G94" t="s">
        <v>20</v>
      </c>
      <c r="H94" s="26">
        <v>121</v>
      </c>
      <c r="I94">
        <f t="shared" si="5"/>
        <v>2.5429378650090103E-4</v>
      </c>
      <c r="K94" t="s">
        <v>14</v>
      </c>
      <c r="L94">
        <v>29</v>
      </c>
    </row>
    <row r="95" spans="2:12" x14ac:dyDescent="0.2">
      <c r="B95" t="str">
        <f t="shared" si="3"/>
        <v/>
      </c>
      <c r="C95" t="str">
        <f>IF([1]Crowdfunding_Data!F:F="successful",[1]Crowdfunding_Data!J:J,"")</f>
        <v/>
      </c>
      <c r="D95" t="str">
        <f t="shared" si="4"/>
        <v/>
      </c>
      <c r="E95" t="str">
        <f>IF([1]Crowdfunding_Data!F:F="failed",[1]Crowdfunding_Data!J:J,"")</f>
        <v/>
      </c>
      <c r="G95" t="s">
        <v>20</v>
      </c>
      <c r="H95" s="26">
        <v>122</v>
      </c>
      <c r="I95">
        <f t="shared" si="5"/>
        <v>2.5440704525109698E-4</v>
      </c>
      <c r="K95" t="s">
        <v>14</v>
      </c>
      <c r="L95">
        <v>132</v>
      </c>
    </row>
    <row r="96" spans="2:12" x14ac:dyDescent="0.2">
      <c r="B96" t="str">
        <f t="shared" si="3"/>
        <v>successful</v>
      </c>
      <c r="C96">
        <f>IF([1]Crowdfunding_Data!F:F="successful",[1]Crowdfunding_Data!J:J,"")</f>
        <v>180</v>
      </c>
      <c r="D96" t="str">
        <f t="shared" si="4"/>
        <v/>
      </c>
      <c r="E96" t="str">
        <f>IF([1]Crowdfunding_Data!F:F="failed",[1]Crowdfunding_Data!J:J,"")</f>
        <v/>
      </c>
      <c r="G96" t="s">
        <v>20</v>
      </c>
      <c r="H96" s="26">
        <v>122</v>
      </c>
      <c r="I96">
        <f t="shared" si="5"/>
        <v>2.5440704525109698E-4</v>
      </c>
      <c r="K96" t="s">
        <v>14</v>
      </c>
      <c r="L96">
        <v>137</v>
      </c>
    </row>
    <row r="97" spans="2:12" x14ac:dyDescent="0.2">
      <c r="B97" t="str">
        <f t="shared" si="3"/>
        <v>successful</v>
      </c>
      <c r="C97">
        <f>IF([1]Crowdfunding_Data!F:F="successful",[1]Crowdfunding_Data!J:J,"")</f>
        <v>27</v>
      </c>
      <c r="D97" t="str">
        <f t="shared" si="4"/>
        <v/>
      </c>
      <c r="E97" t="str">
        <f>IF([1]Crowdfunding_Data!F:F="failed",[1]Crowdfunding_Data!J:J,"")</f>
        <v/>
      </c>
      <c r="G97" t="s">
        <v>20</v>
      </c>
      <c r="H97" s="26">
        <v>122</v>
      </c>
      <c r="I97">
        <f t="shared" si="5"/>
        <v>2.5440704525109698E-4</v>
      </c>
      <c r="K97" t="s">
        <v>14</v>
      </c>
      <c r="L97">
        <v>908</v>
      </c>
    </row>
    <row r="98" spans="2:12" x14ac:dyDescent="0.2">
      <c r="B98" t="str">
        <f t="shared" si="3"/>
        <v>successful</v>
      </c>
      <c r="C98">
        <f>IF([1]Crowdfunding_Data!F:F="successful",[1]Crowdfunding_Data!J:J,"")</f>
        <v>2331</v>
      </c>
      <c r="D98" t="str">
        <f t="shared" si="4"/>
        <v/>
      </c>
      <c r="E98" t="str">
        <f>IF([1]Crowdfunding_Data!F:F="failed",[1]Crowdfunding_Data!J:J,"")</f>
        <v/>
      </c>
      <c r="G98" t="s">
        <v>20</v>
      </c>
      <c r="H98" s="26">
        <v>123</v>
      </c>
      <c r="I98">
        <f t="shared" si="5"/>
        <v>2.5452020831204529E-4</v>
      </c>
      <c r="K98" t="s">
        <v>14</v>
      </c>
      <c r="L98">
        <v>10</v>
      </c>
    </row>
    <row r="99" spans="2:12" x14ac:dyDescent="0.2">
      <c r="B99" t="str">
        <f t="shared" si="3"/>
        <v>successful</v>
      </c>
      <c r="C99">
        <f>IF([1]Crowdfunding_Data!F:F="successful",[1]Crowdfunding_Data!J:J,"")</f>
        <v>113</v>
      </c>
      <c r="D99" t="str">
        <f t="shared" si="4"/>
        <v/>
      </c>
      <c r="E99" t="str">
        <f>IF([1]Crowdfunding_Data!F:F="failed",[1]Crowdfunding_Data!J:J,"")</f>
        <v/>
      </c>
      <c r="G99" t="s">
        <v>20</v>
      </c>
      <c r="H99" s="26">
        <v>123</v>
      </c>
      <c r="I99">
        <f t="shared" si="5"/>
        <v>2.5452020831204529E-4</v>
      </c>
      <c r="K99" t="s">
        <v>14</v>
      </c>
      <c r="L99">
        <v>1910</v>
      </c>
    </row>
    <row r="100" spans="2:12" x14ac:dyDescent="0.2">
      <c r="B100" t="str">
        <f t="shared" si="3"/>
        <v/>
      </c>
      <c r="C100" t="str">
        <f>IF([1]Crowdfunding_Data!F:F="successful",[1]Crowdfunding_Data!J:J,"")</f>
        <v/>
      </c>
      <c r="D100" t="str">
        <f t="shared" si="4"/>
        <v>failed</v>
      </c>
      <c r="E100">
        <f>IF([1]Crowdfunding_Data!F:F="failed",[1]Crowdfunding_Data!J:J,"")</f>
        <v>1220</v>
      </c>
      <c r="G100" t="s">
        <v>20</v>
      </c>
      <c r="H100" s="26">
        <v>125</v>
      </c>
      <c r="I100">
        <f t="shared" si="5"/>
        <v>2.5474624667613555E-4</v>
      </c>
      <c r="K100" t="s">
        <v>14</v>
      </c>
      <c r="L100">
        <v>38</v>
      </c>
    </row>
    <row r="101" spans="2:12" x14ac:dyDescent="0.2">
      <c r="B101" t="str">
        <f t="shared" si="3"/>
        <v>successful</v>
      </c>
      <c r="C101">
        <f>IF([1]Crowdfunding_Data!F:F="successful",[1]Crowdfunding_Data!J:J,"")</f>
        <v>164</v>
      </c>
      <c r="D101" t="str">
        <f t="shared" si="4"/>
        <v/>
      </c>
      <c r="E101" t="str">
        <f>IF([1]Crowdfunding_Data!F:F="failed",[1]Crowdfunding_Data!J:J,"")</f>
        <v/>
      </c>
      <c r="G101" t="s">
        <v>20</v>
      </c>
      <c r="H101" s="26">
        <v>126</v>
      </c>
      <c r="I101">
        <f t="shared" si="5"/>
        <v>2.5485912163446776E-4</v>
      </c>
      <c r="K101" t="s">
        <v>14</v>
      </c>
      <c r="L101">
        <v>104</v>
      </c>
    </row>
    <row r="102" spans="2:12" x14ac:dyDescent="0.2">
      <c r="B102" t="str">
        <f t="shared" si="3"/>
        <v/>
      </c>
      <c r="C102" t="str">
        <f>IF([1]Crowdfunding_Data!F:F="successful",[1]Crowdfunding_Data!J:J,"")</f>
        <v/>
      </c>
      <c r="D102" t="str">
        <f t="shared" si="4"/>
        <v>failed</v>
      </c>
      <c r="E102">
        <f>IF([1]Crowdfunding_Data!F:F="failed",[1]Crowdfunding_Data!J:J,"")</f>
        <v>1</v>
      </c>
      <c r="G102" t="s">
        <v>20</v>
      </c>
      <c r="H102" s="26">
        <v>126</v>
      </c>
      <c r="I102">
        <f t="shared" si="5"/>
        <v>2.5485912163446776E-4</v>
      </c>
      <c r="K102" t="s">
        <v>14</v>
      </c>
      <c r="L102">
        <v>49</v>
      </c>
    </row>
    <row r="103" spans="2:12" x14ac:dyDescent="0.2">
      <c r="B103" t="str">
        <f t="shared" si="3"/>
        <v>successful</v>
      </c>
      <c r="C103">
        <f>IF([1]Crowdfunding_Data!F:F="successful",[1]Crowdfunding_Data!J:J,"")</f>
        <v>164</v>
      </c>
      <c r="D103" t="str">
        <f t="shared" si="4"/>
        <v/>
      </c>
      <c r="E103" t="str">
        <f>IF([1]Crowdfunding_Data!F:F="failed",[1]Crowdfunding_Data!J:J,"")</f>
        <v/>
      </c>
      <c r="G103" t="s">
        <v>20</v>
      </c>
      <c r="H103" s="26">
        <v>126</v>
      </c>
      <c r="I103">
        <f t="shared" si="5"/>
        <v>2.5485912163446776E-4</v>
      </c>
      <c r="K103" t="s">
        <v>14</v>
      </c>
      <c r="L103">
        <v>1</v>
      </c>
    </row>
    <row r="104" spans="2:12" x14ac:dyDescent="0.2">
      <c r="B104" t="str">
        <f t="shared" si="3"/>
        <v>successful</v>
      </c>
      <c r="C104">
        <f>IF([1]Crowdfunding_Data!F:F="successful",[1]Crowdfunding_Data!J:J,"")</f>
        <v>336</v>
      </c>
      <c r="D104" t="str">
        <f t="shared" si="4"/>
        <v/>
      </c>
      <c r="E104" t="str">
        <f>IF([1]Crowdfunding_Data!F:F="failed",[1]Crowdfunding_Data!J:J,"")</f>
        <v/>
      </c>
      <c r="G104" t="s">
        <v>20</v>
      </c>
      <c r="H104" s="26">
        <v>126</v>
      </c>
      <c r="I104">
        <f t="shared" si="5"/>
        <v>2.5485912163446776E-4</v>
      </c>
      <c r="K104" t="s">
        <v>14</v>
      </c>
      <c r="L104">
        <v>245</v>
      </c>
    </row>
    <row r="105" spans="2:12" x14ac:dyDescent="0.2">
      <c r="B105" t="str">
        <f t="shared" si="3"/>
        <v/>
      </c>
      <c r="C105" t="str">
        <f>IF([1]Crowdfunding_Data!F:F="successful",[1]Crowdfunding_Data!J:J,"")</f>
        <v/>
      </c>
      <c r="D105" t="str">
        <f t="shared" si="4"/>
        <v>failed</v>
      </c>
      <c r="E105">
        <f>IF([1]Crowdfunding_Data!F:F="failed",[1]Crowdfunding_Data!J:J,"")</f>
        <v>37</v>
      </c>
      <c r="G105" t="s">
        <v>20</v>
      </c>
      <c r="H105" s="26">
        <v>127</v>
      </c>
      <c r="I105">
        <f t="shared" si="5"/>
        <v>2.5497190021393329E-4</v>
      </c>
      <c r="K105" t="s">
        <v>14</v>
      </c>
      <c r="L105">
        <v>32</v>
      </c>
    </row>
    <row r="106" spans="2:12" x14ac:dyDescent="0.2">
      <c r="B106" t="str">
        <f t="shared" si="3"/>
        <v>successful</v>
      </c>
      <c r="C106">
        <f>IF([1]Crowdfunding_Data!F:F="successful",[1]Crowdfunding_Data!J:J,"")</f>
        <v>1917</v>
      </c>
      <c r="D106" t="str">
        <f t="shared" si="4"/>
        <v/>
      </c>
      <c r="E106" t="str">
        <f>IF([1]Crowdfunding_Data!F:F="failed",[1]Crowdfunding_Data!J:J,"")</f>
        <v/>
      </c>
      <c r="G106" t="s">
        <v>20</v>
      </c>
      <c r="H106" s="26">
        <v>128</v>
      </c>
      <c r="I106">
        <f t="shared" si="5"/>
        <v>2.5508458224235084E-4</v>
      </c>
      <c r="K106" t="s">
        <v>14</v>
      </c>
      <c r="L106">
        <v>7</v>
      </c>
    </row>
    <row r="107" spans="2:12" x14ac:dyDescent="0.2">
      <c r="B107" t="str">
        <f t="shared" si="3"/>
        <v>successful</v>
      </c>
      <c r="C107">
        <f>IF([1]Crowdfunding_Data!F:F="successful",[1]Crowdfunding_Data!J:J,"")</f>
        <v>95</v>
      </c>
      <c r="D107" t="str">
        <f t="shared" si="4"/>
        <v/>
      </c>
      <c r="E107" t="str">
        <f>IF([1]Crowdfunding_Data!F:F="failed",[1]Crowdfunding_Data!J:J,"")</f>
        <v/>
      </c>
      <c r="G107" t="s">
        <v>20</v>
      </c>
      <c r="H107" s="26">
        <v>128</v>
      </c>
      <c r="I107">
        <f t="shared" si="5"/>
        <v>2.5508458224235084E-4</v>
      </c>
      <c r="K107" t="s">
        <v>14</v>
      </c>
      <c r="L107">
        <v>803</v>
      </c>
    </row>
    <row r="108" spans="2:12" x14ac:dyDescent="0.2">
      <c r="B108" t="str">
        <f t="shared" si="3"/>
        <v>successful</v>
      </c>
      <c r="C108">
        <f>IF([1]Crowdfunding_Data!F:F="successful",[1]Crowdfunding_Data!J:J,"")</f>
        <v>147</v>
      </c>
      <c r="D108" t="str">
        <f t="shared" si="4"/>
        <v/>
      </c>
      <c r="E108" t="str">
        <f>IF([1]Crowdfunding_Data!F:F="failed",[1]Crowdfunding_Data!J:J,"")</f>
        <v/>
      </c>
      <c r="G108" t="s">
        <v>20</v>
      </c>
      <c r="H108" s="26">
        <v>129</v>
      </c>
      <c r="I108">
        <f t="shared" si="5"/>
        <v>2.5519716754762912E-4</v>
      </c>
      <c r="K108" t="s">
        <v>14</v>
      </c>
      <c r="L108">
        <v>16</v>
      </c>
    </row>
    <row r="109" spans="2:12" x14ac:dyDescent="0.2">
      <c r="B109" t="str">
        <f t="shared" si="3"/>
        <v>successful</v>
      </c>
      <c r="C109">
        <f>IF([1]Crowdfunding_Data!F:F="successful",[1]Crowdfunding_Data!J:J,"")</f>
        <v>86</v>
      </c>
      <c r="D109" t="str">
        <f t="shared" si="4"/>
        <v/>
      </c>
      <c r="E109" t="str">
        <f>IF([1]Crowdfunding_Data!F:F="failed",[1]Crowdfunding_Data!J:J,"")</f>
        <v/>
      </c>
      <c r="G109" t="s">
        <v>20</v>
      </c>
      <c r="H109" s="26">
        <v>129</v>
      </c>
      <c r="I109">
        <f t="shared" si="5"/>
        <v>2.5519716754762912E-4</v>
      </c>
      <c r="K109" t="s">
        <v>14</v>
      </c>
      <c r="L109">
        <v>31</v>
      </c>
    </row>
    <row r="110" spans="2:12" x14ac:dyDescent="0.2">
      <c r="B110" t="str">
        <f t="shared" si="3"/>
        <v>successful</v>
      </c>
      <c r="C110">
        <f>IF([1]Crowdfunding_Data!F:F="successful",[1]Crowdfunding_Data!J:J,"")</f>
        <v>83</v>
      </c>
      <c r="D110" t="str">
        <f t="shared" si="4"/>
        <v/>
      </c>
      <c r="E110" t="str">
        <f>IF([1]Crowdfunding_Data!F:F="failed",[1]Crowdfunding_Data!J:J,"")</f>
        <v/>
      </c>
      <c r="G110" t="s">
        <v>20</v>
      </c>
      <c r="H110" s="26">
        <v>130</v>
      </c>
      <c r="I110">
        <f t="shared" si="5"/>
        <v>2.553096559577676E-4</v>
      </c>
      <c r="K110" t="s">
        <v>14</v>
      </c>
      <c r="L110">
        <v>108</v>
      </c>
    </row>
    <row r="111" spans="2:12" x14ac:dyDescent="0.2">
      <c r="B111" t="str">
        <f t="shared" si="3"/>
        <v/>
      </c>
      <c r="C111" t="str">
        <f>IF([1]Crowdfunding_Data!F:F="successful",[1]Crowdfunding_Data!J:J,"")</f>
        <v/>
      </c>
      <c r="D111" t="str">
        <f t="shared" si="4"/>
        <v>failed</v>
      </c>
      <c r="E111">
        <f>IF([1]Crowdfunding_Data!F:F="failed",[1]Crowdfunding_Data!J:J,"")</f>
        <v>60</v>
      </c>
      <c r="G111" t="s">
        <v>20</v>
      </c>
      <c r="H111" s="26">
        <v>130</v>
      </c>
      <c r="I111">
        <f t="shared" si="5"/>
        <v>2.553096559577676E-4</v>
      </c>
      <c r="K111" t="s">
        <v>14</v>
      </c>
      <c r="L111">
        <v>30</v>
      </c>
    </row>
    <row r="112" spans="2:12" x14ac:dyDescent="0.2">
      <c r="B112" t="str">
        <f t="shared" si="3"/>
        <v/>
      </c>
      <c r="C112" t="str">
        <f>IF([1]Crowdfunding_Data!F:F="successful",[1]Crowdfunding_Data!J:J,"")</f>
        <v/>
      </c>
      <c r="D112" t="str">
        <f t="shared" si="4"/>
        <v>failed</v>
      </c>
      <c r="E112">
        <f>IF([1]Crowdfunding_Data!F:F="failed",[1]Crowdfunding_Data!J:J,"")</f>
        <v>296</v>
      </c>
      <c r="G112" t="s">
        <v>20</v>
      </c>
      <c r="H112" s="26">
        <v>131</v>
      </c>
      <c r="I112">
        <f t="shared" si="5"/>
        <v>2.5542204730085675E-4</v>
      </c>
      <c r="K112" t="s">
        <v>14</v>
      </c>
      <c r="L112">
        <v>17</v>
      </c>
    </row>
    <row r="113" spans="2:12" x14ac:dyDescent="0.2">
      <c r="B113" t="str">
        <f t="shared" si="3"/>
        <v>successful</v>
      </c>
      <c r="C113">
        <f>IF([1]Crowdfunding_Data!F:F="successful",[1]Crowdfunding_Data!J:J,"")</f>
        <v>676</v>
      </c>
      <c r="D113" t="str">
        <f t="shared" si="4"/>
        <v/>
      </c>
      <c r="E113" t="str">
        <f>IF([1]Crowdfunding_Data!F:F="failed",[1]Crowdfunding_Data!J:J,"")</f>
        <v/>
      </c>
      <c r="G113" t="s">
        <v>20</v>
      </c>
      <c r="H113" s="26">
        <v>131</v>
      </c>
      <c r="I113">
        <f t="shared" si="5"/>
        <v>2.5542204730085675E-4</v>
      </c>
      <c r="K113" t="s">
        <v>14</v>
      </c>
      <c r="L113">
        <v>80</v>
      </c>
    </row>
    <row r="114" spans="2:12" x14ac:dyDescent="0.2">
      <c r="B114" t="str">
        <f t="shared" si="3"/>
        <v>successful</v>
      </c>
      <c r="C114">
        <f>IF([1]Crowdfunding_Data!F:F="successful",[1]Crowdfunding_Data!J:J,"")</f>
        <v>361</v>
      </c>
      <c r="D114" t="str">
        <f t="shared" si="4"/>
        <v/>
      </c>
      <c r="E114" t="str">
        <f>IF([1]Crowdfunding_Data!F:F="failed",[1]Crowdfunding_Data!J:J,"")</f>
        <v/>
      </c>
      <c r="G114" t="s">
        <v>20</v>
      </c>
      <c r="H114" s="26">
        <v>131</v>
      </c>
      <c r="I114">
        <f t="shared" si="5"/>
        <v>2.5542204730085675E-4</v>
      </c>
      <c r="K114" t="s">
        <v>14</v>
      </c>
      <c r="L114">
        <v>2468</v>
      </c>
    </row>
    <row r="115" spans="2:12" x14ac:dyDescent="0.2">
      <c r="B115" t="str">
        <f t="shared" si="3"/>
        <v>successful</v>
      </c>
      <c r="C115">
        <f>IF([1]Crowdfunding_Data!F:F="successful",[1]Crowdfunding_Data!J:J,"")</f>
        <v>131</v>
      </c>
      <c r="D115" t="str">
        <f t="shared" si="4"/>
        <v/>
      </c>
      <c r="E115" t="str">
        <f>IF([1]Crowdfunding_Data!F:F="failed",[1]Crowdfunding_Data!J:J,"")</f>
        <v/>
      </c>
      <c r="G115" t="s">
        <v>20</v>
      </c>
      <c r="H115" s="26">
        <v>131</v>
      </c>
      <c r="I115">
        <f t="shared" si="5"/>
        <v>2.5542204730085675E-4</v>
      </c>
      <c r="K115" t="s">
        <v>14</v>
      </c>
      <c r="L115">
        <v>26</v>
      </c>
    </row>
    <row r="116" spans="2:12" x14ac:dyDescent="0.2">
      <c r="B116" t="str">
        <f t="shared" si="3"/>
        <v>successful</v>
      </c>
      <c r="C116">
        <f>IF([1]Crowdfunding_Data!F:F="successful",[1]Crowdfunding_Data!J:J,"")</f>
        <v>126</v>
      </c>
      <c r="D116" t="str">
        <f t="shared" si="4"/>
        <v/>
      </c>
      <c r="E116" t="str">
        <f>IF([1]Crowdfunding_Data!F:F="failed",[1]Crowdfunding_Data!J:J,"")</f>
        <v/>
      </c>
      <c r="G116" t="s">
        <v>20</v>
      </c>
      <c r="H116" s="26">
        <v>133</v>
      </c>
      <c r="I116">
        <f t="shared" si="5"/>
        <v>2.5564653809870708E-4</v>
      </c>
      <c r="K116" t="s">
        <v>14</v>
      </c>
      <c r="L116">
        <v>73</v>
      </c>
    </row>
    <row r="117" spans="2:12" x14ac:dyDescent="0.2">
      <c r="B117" t="str">
        <f t="shared" si="3"/>
        <v/>
      </c>
      <c r="C117" t="str">
        <f>IF([1]Crowdfunding_Data!F:F="successful",[1]Crowdfunding_Data!J:J,"")</f>
        <v/>
      </c>
      <c r="D117" t="str">
        <f t="shared" si="4"/>
        <v>failed</v>
      </c>
      <c r="E117">
        <f>IF([1]Crowdfunding_Data!F:F="failed",[1]Crowdfunding_Data!J:J,"")</f>
        <v>3304</v>
      </c>
      <c r="G117" t="s">
        <v>20</v>
      </c>
      <c r="H117" s="26">
        <v>133</v>
      </c>
      <c r="I117">
        <f t="shared" si="5"/>
        <v>2.5564653809870708E-4</v>
      </c>
      <c r="K117" t="s">
        <v>14</v>
      </c>
      <c r="L117">
        <v>128</v>
      </c>
    </row>
    <row r="118" spans="2:12" x14ac:dyDescent="0.2">
      <c r="B118" t="str">
        <f t="shared" si="3"/>
        <v/>
      </c>
      <c r="C118" t="str">
        <f>IF([1]Crowdfunding_Data!F:F="successful",[1]Crowdfunding_Data!J:J,"")</f>
        <v/>
      </c>
      <c r="D118" t="str">
        <f t="shared" si="4"/>
        <v>failed</v>
      </c>
      <c r="E118">
        <f>IF([1]Crowdfunding_Data!F:F="failed",[1]Crowdfunding_Data!J:J,"")</f>
        <v>73</v>
      </c>
      <c r="G118" t="s">
        <v>20</v>
      </c>
      <c r="H118" s="26">
        <v>134</v>
      </c>
      <c r="I118">
        <f t="shared" si="5"/>
        <v>2.5575863721010849E-4</v>
      </c>
      <c r="K118" t="s">
        <v>14</v>
      </c>
      <c r="L118">
        <v>33</v>
      </c>
    </row>
    <row r="119" spans="2:12" x14ac:dyDescent="0.2">
      <c r="B119" t="str">
        <f t="shared" si="3"/>
        <v>successful</v>
      </c>
      <c r="C119">
        <f>IF([1]Crowdfunding_Data!F:F="successful",[1]Crowdfunding_Data!J:J,"")</f>
        <v>275</v>
      </c>
      <c r="D119" t="str">
        <f t="shared" si="4"/>
        <v/>
      </c>
      <c r="E119" t="str">
        <f>IF([1]Crowdfunding_Data!F:F="failed",[1]Crowdfunding_Data!J:J,"")</f>
        <v/>
      </c>
      <c r="G119" t="s">
        <v>20</v>
      </c>
      <c r="H119" s="26">
        <v>134</v>
      </c>
      <c r="I119">
        <f t="shared" si="5"/>
        <v>2.5575863721010849E-4</v>
      </c>
      <c r="K119" t="s">
        <v>14</v>
      </c>
      <c r="L119">
        <v>1072</v>
      </c>
    </row>
    <row r="120" spans="2:12" x14ac:dyDescent="0.2">
      <c r="B120" t="str">
        <f t="shared" si="3"/>
        <v>successful</v>
      </c>
      <c r="C120">
        <f>IF([1]Crowdfunding_Data!F:F="successful",[1]Crowdfunding_Data!J:J,"")</f>
        <v>67</v>
      </c>
      <c r="D120" t="str">
        <f t="shared" si="4"/>
        <v/>
      </c>
      <c r="E120" t="str">
        <f>IF([1]Crowdfunding_Data!F:F="failed",[1]Crowdfunding_Data!J:J,"")</f>
        <v/>
      </c>
      <c r="G120" t="s">
        <v>20</v>
      </c>
      <c r="H120" s="26">
        <v>134</v>
      </c>
      <c r="I120">
        <f t="shared" si="5"/>
        <v>2.5575863721010849E-4</v>
      </c>
      <c r="K120" t="s">
        <v>14</v>
      </c>
      <c r="L120">
        <v>393</v>
      </c>
    </row>
    <row r="121" spans="2:12" x14ac:dyDescent="0.2">
      <c r="B121" t="str">
        <f t="shared" si="3"/>
        <v>successful</v>
      </c>
      <c r="C121">
        <f>IF([1]Crowdfunding_Data!F:F="successful",[1]Crowdfunding_Data!J:J,"")</f>
        <v>154</v>
      </c>
      <c r="D121" t="str">
        <f t="shared" si="4"/>
        <v/>
      </c>
      <c r="E121" t="str">
        <f>IF([1]Crowdfunding_Data!F:F="failed",[1]Crowdfunding_Data!J:J,"")</f>
        <v/>
      </c>
      <c r="G121" t="s">
        <v>20</v>
      </c>
      <c r="H121" s="26">
        <v>135</v>
      </c>
      <c r="I121">
        <f t="shared" si="5"/>
        <v>2.5587063856774203E-4</v>
      </c>
      <c r="K121" t="s">
        <v>14</v>
      </c>
      <c r="L121">
        <v>1257</v>
      </c>
    </row>
    <row r="122" spans="2:12" x14ac:dyDescent="0.2">
      <c r="B122" t="str">
        <f t="shared" si="3"/>
        <v>successful</v>
      </c>
      <c r="C122">
        <f>IF([1]Crowdfunding_Data!F:F="successful",[1]Crowdfunding_Data!J:J,"")</f>
        <v>1782</v>
      </c>
      <c r="D122" t="str">
        <f t="shared" si="4"/>
        <v/>
      </c>
      <c r="E122" t="str">
        <f>IF([1]Crowdfunding_Data!F:F="failed",[1]Crowdfunding_Data!J:J,"")</f>
        <v/>
      </c>
      <c r="G122" t="s">
        <v>20</v>
      </c>
      <c r="H122" s="26">
        <v>135</v>
      </c>
      <c r="I122">
        <f t="shared" si="5"/>
        <v>2.5587063856774203E-4</v>
      </c>
      <c r="K122" t="s">
        <v>14</v>
      </c>
      <c r="L122">
        <v>328</v>
      </c>
    </row>
    <row r="123" spans="2:12" x14ac:dyDescent="0.2">
      <c r="B123" t="str">
        <f t="shared" si="3"/>
        <v>successful</v>
      </c>
      <c r="C123">
        <f>IF([1]Crowdfunding_Data!F:F="successful",[1]Crowdfunding_Data!J:J,"")</f>
        <v>903</v>
      </c>
      <c r="D123" t="str">
        <f t="shared" si="4"/>
        <v/>
      </c>
      <c r="E123" t="str">
        <f>IF([1]Crowdfunding_Data!F:F="failed",[1]Crowdfunding_Data!J:J,"")</f>
        <v/>
      </c>
      <c r="G123" t="s">
        <v>20</v>
      </c>
      <c r="H123" s="26">
        <v>136</v>
      </c>
      <c r="I123">
        <f t="shared" si="5"/>
        <v>2.5598254200016001E-4</v>
      </c>
      <c r="K123" t="s">
        <v>14</v>
      </c>
      <c r="L123">
        <v>147</v>
      </c>
    </row>
    <row r="124" spans="2:12" x14ac:dyDescent="0.2">
      <c r="B124" t="str">
        <f t="shared" si="3"/>
        <v/>
      </c>
      <c r="C124" t="str">
        <f>IF([1]Crowdfunding_Data!F:F="successful",[1]Crowdfunding_Data!J:J,"")</f>
        <v/>
      </c>
      <c r="D124" t="str">
        <f t="shared" si="4"/>
        <v>failed</v>
      </c>
      <c r="E124">
        <f>IF([1]Crowdfunding_Data!F:F="failed",[1]Crowdfunding_Data!J:J,"")</f>
        <v>3387</v>
      </c>
      <c r="G124" t="s">
        <v>20</v>
      </c>
      <c r="H124" s="26">
        <v>137</v>
      </c>
      <c r="I124">
        <f t="shared" si="5"/>
        <v>2.5609434733600838E-4</v>
      </c>
      <c r="K124" t="s">
        <v>14</v>
      </c>
      <c r="L124">
        <v>830</v>
      </c>
    </row>
    <row r="125" spans="2:12" x14ac:dyDescent="0.2">
      <c r="B125" t="str">
        <f t="shared" si="3"/>
        <v/>
      </c>
      <c r="C125" t="str">
        <f>IF([1]Crowdfunding_Data!F:F="successful",[1]Crowdfunding_Data!J:J,"")</f>
        <v/>
      </c>
      <c r="D125" t="str">
        <f t="shared" si="4"/>
        <v>failed</v>
      </c>
      <c r="E125">
        <f>IF([1]Crowdfunding_Data!F:F="failed",[1]Crowdfunding_Data!J:J,"")</f>
        <v>662</v>
      </c>
      <c r="G125" t="s">
        <v>20</v>
      </c>
      <c r="H125" s="26">
        <v>137</v>
      </c>
      <c r="I125">
        <f t="shared" si="5"/>
        <v>2.5609434733600838E-4</v>
      </c>
      <c r="K125" t="s">
        <v>14</v>
      </c>
      <c r="L125">
        <v>331</v>
      </c>
    </row>
    <row r="126" spans="2:12" x14ac:dyDescent="0.2">
      <c r="B126" t="str">
        <f t="shared" si="3"/>
        <v>successful</v>
      </c>
      <c r="C126">
        <f>IF([1]Crowdfunding_Data!F:F="successful",[1]Crowdfunding_Data!J:J,"")</f>
        <v>94</v>
      </c>
      <c r="D126" t="str">
        <f t="shared" si="4"/>
        <v/>
      </c>
      <c r="E126" t="str">
        <f>IF([1]Crowdfunding_Data!F:F="failed",[1]Crowdfunding_Data!J:J,"")</f>
        <v/>
      </c>
      <c r="G126" t="s">
        <v>20</v>
      </c>
      <c r="H126" s="26">
        <v>138</v>
      </c>
      <c r="I126">
        <f t="shared" si="5"/>
        <v>2.5620605440402743E-4</v>
      </c>
      <c r="K126" t="s">
        <v>14</v>
      </c>
      <c r="L126">
        <v>25</v>
      </c>
    </row>
    <row r="127" spans="2:12" x14ac:dyDescent="0.2">
      <c r="B127" t="str">
        <f t="shared" si="3"/>
        <v>successful</v>
      </c>
      <c r="C127">
        <f>IF([1]Crowdfunding_Data!F:F="successful",[1]Crowdfunding_Data!J:J,"")</f>
        <v>180</v>
      </c>
      <c r="D127" t="str">
        <f t="shared" si="4"/>
        <v/>
      </c>
      <c r="E127" t="str">
        <f>IF([1]Crowdfunding_Data!F:F="failed",[1]Crowdfunding_Data!J:J,"")</f>
        <v/>
      </c>
      <c r="G127" t="s">
        <v>20</v>
      </c>
      <c r="H127" s="26">
        <v>138</v>
      </c>
      <c r="I127">
        <f t="shared" si="5"/>
        <v>2.5620605440402743E-4</v>
      </c>
      <c r="K127" t="s">
        <v>14</v>
      </c>
      <c r="L127">
        <v>3483</v>
      </c>
    </row>
    <row r="128" spans="2:12" x14ac:dyDescent="0.2">
      <c r="B128" t="str">
        <f t="shared" si="3"/>
        <v/>
      </c>
      <c r="C128" t="str">
        <f>IF([1]Crowdfunding_Data!F:F="successful",[1]Crowdfunding_Data!J:J,"")</f>
        <v/>
      </c>
      <c r="D128" t="str">
        <f t="shared" si="4"/>
        <v>failed</v>
      </c>
      <c r="E128">
        <f>IF([1]Crowdfunding_Data!F:F="failed",[1]Crowdfunding_Data!J:J,"")</f>
        <v>774</v>
      </c>
      <c r="G128" t="s">
        <v>20</v>
      </c>
      <c r="H128" s="26">
        <v>139</v>
      </c>
      <c r="I128">
        <f t="shared" si="5"/>
        <v>2.5631766303305179E-4</v>
      </c>
      <c r="K128" t="s">
        <v>14</v>
      </c>
      <c r="L128">
        <v>923</v>
      </c>
    </row>
    <row r="129" spans="2:12" x14ac:dyDescent="0.2">
      <c r="B129" t="str">
        <f t="shared" si="3"/>
        <v/>
      </c>
      <c r="C129" t="str">
        <f>IF([1]Crowdfunding_Data!F:F="successful",[1]Crowdfunding_Data!J:J,"")</f>
        <v/>
      </c>
      <c r="D129" t="str">
        <f t="shared" si="4"/>
        <v>failed</v>
      </c>
      <c r="E129">
        <f>IF([1]Crowdfunding_Data!F:F="failed",[1]Crowdfunding_Data!J:J,"")</f>
        <v>672</v>
      </c>
      <c r="G129" t="s">
        <v>20</v>
      </c>
      <c r="H129" s="26">
        <v>139</v>
      </c>
      <c r="I129">
        <f t="shared" si="5"/>
        <v>2.5631766303305179E-4</v>
      </c>
      <c r="K129" t="s">
        <v>14</v>
      </c>
      <c r="L129">
        <v>1</v>
      </c>
    </row>
    <row r="130" spans="2:12" x14ac:dyDescent="0.2">
      <c r="B130" t="str">
        <f t="shared" ref="B130:B193" si="6">IF(ISNUMBER(C130),"successful","")</f>
        <v/>
      </c>
      <c r="C130" t="str">
        <f>IF([1]Crowdfunding_Data!F:F="successful",[1]Crowdfunding_Data!J:J,"")</f>
        <v/>
      </c>
      <c r="D130" t="str">
        <f t="shared" si="4"/>
        <v/>
      </c>
      <c r="E130" t="str">
        <f>IF([1]Crowdfunding_Data!F:F="failed",[1]Crowdfunding_Data!J:J,"")</f>
        <v/>
      </c>
      <c r="G130" t="s">
        <v>20</v>
      </c>
      <c r="H130" s="26">
        <v>140</v>
      </c>
      <c r="I130">
        <f t="shared" si="5"/>
        <v>2.5642917305201127E-4</v>
      </c>
      <c r="K130" t="s">
        <v>14</v>
      </c>
      <c r="L130">
        <v>33</v>
      </c>
    </row>
    <row r="131" spans="2:12" x14ac:dyDescent="0.2">
      <c r="B131" t="str">
        <f t="shared" si="6"/>
        <v/>
      </c>
      <c r="C131" t="str">
        <f>IF([1]Crowdfunding_Data!F:F="successful",[1]Crowdfunding_Data!J:J,"")</f>
        <v/>
      </c>
      <c r="D131" t="str">
        <f t="shared" ref="D131:D194" si="7">IF(ISNUMBER(E131),"failed","")</f>
        <v/>
      </c>
      <c r="E131" t="str">
        <f>IF([1]Crowdfunding_Data!F:F="failed",[1]Crowdfunding_Data!J:J,"")</f>
        <v/>
      </c>
      <c r="G131" t="s">
        <v>20</v>
      </c>
      <c r="H131" s="26">
        <v>140</v>
      </c>
      <c r="I131">
        <f t="shared" ref="I131:I194" si="8">_xlfn.NORM.DIST(H131,$S$7,$S$13,0)</f>
        <v>2.5642917305201127E-4</v>
      </c>
      <c r="K131" t="s">
        <v>14</v>
      </c>
      <c r="L131">
        <v>40</v>
      </c>
    </row>
    <row r="132" spans="2:12" x14ac:dyDescent="0.2">
      <c r="B132" t="str">
        <f t="shared" si="6"/>
        <v>successful</v>
      </c>
      <c r="C132">
        <f>IF([1]Crowdfunding_Data!F:F="successful",[1]Crowdfunding_Data!J:J,"")</f>
        <v>533</v>
      </c>
      <c r="D132" t="str">
        <f t="shared" si="7"/>
        <v/>
      </c>
      <c r="E132" t="str">
        <f>IF([1]Crowdfunding_Data!F:F="failed",[1]Crowdfunding_Data!J:J,"")</f>
        <v/>
      </c>
      <c r="G132" t="s">
        <v>20</v>
      </c>
      <c r="H132" s="26">
        <v>142</v>
      </c>
      <c r="I132">
        <f t="shared" si="8"/>
        <v>2.5665189657593133E-4</v>
      </c>
      <c r="K132" t="s">
        <v>14</v>
      </c>
      <c r="L132">
        <v>23</v>
      </c>
    </row>
    <row r="133" spans="2:12" x14ac:dyDescent="0.2">
      <c r="B133" t="str">
        <f t="shared" si="6"/>
        <v>successful</v>
      </c>
      <c r="C133">
        <f>IF([1]Crowdfunding_Data!F:F="successful",[1]Crowdfunding_Data!J:J,"")</f>
        <v>2443</v>
      </c>
      <c r="D133" t="str">
        <f t="shared" si="7"/>
        <v/>
      </c>
      <c r="E133" t="str">
        <f>IF([1]Crowdfunding_Data!F:F="failed",[1]Crowdfunding_Data!J:J,"")</f>
        <v/>
      </c>
      <c r="G133" t="s">
        <v>20</v>
      </c>
      <c r="H133" s="26">
        <v>142</v>
      </c>
      <c r="I133">
        <f t="shared" si="8"/>
        <v>2.5665189657593133E-4</v>
      </c>
      <c r="K133" t="s">
        <v>14</v>
      </c>
      <c r="L133">
        <v>75</v>
      </c>
    </row>
    <row r="134" spans="2:12" x14ac:dyDescent="0.2">
      <c r="B134" t="str">
        <f t="shared" si="6"/>
        <v>successful</v>
      </c>
      <c r="C134">
        <f>IF([1]Crowdfunding_Data!F:F="successful",[1]Crowdfunding_Data!J:J,"")</f>
        <v>89</v>
      </c>
      <c r="D134" t="str">
        <f t="shared" si="7"/>
        <v/>
      </c>
      <c r="E134" t="str">
        <f>IF([1]Crowdfunding_Data!F:F="failed",[1]Crowdfunding_Data!J:J,"")</f>
        <v/>
      </c>
      <c r="G134" t="s">
        <v>20</v>
      </c>
      <c r="H134" s="26">
        <v>142</v>
      </c>
      <c r="I134">
        <f t="shared" si="8"/>
        <v>2.5665189657593133E-4</v>
      </c>
      <c r="K134" t="s">
        <v>14</v>
      </c>
      <c r="L134">
        <v>2176</v>
      </c>
    </row>
    <row r="135" spans="2:12" x14ac:dyDescent="0.2">
      <c r="B135" t="str">
        <f t="shared" si="6"/>
        <v>successful</v>
      </c>
      <c r="C135">
        <f>IF([1]Crowdfunding_Data!F:F="successful",[1]Crowdfunding_Data!J:J,"")</f>
        <v>159</v>
      </c>
      <c r="D135" t="str">
        <f t="shared" si="7"/>
        <v/>
      </c>
      <c r="E135" t="str">
        <f>IF([1]Crowdfunding_Data!F:F="failed",[1]Crowdfunding_Data!J:J,"")</f>
        <v/>
      </c>
      <c r="G135" t="s">
        <v>20</v>
      </c>
      <c r="H135" s="26">
        <v>143</v>
      </c>
      <c r="I135">
        <f t="shared" si="8"/>
        <v>2.5676310973923026E-4</v>
      </c>
      <c r="K135" t="s">
        <v>14</v>
      </c>
      <c r="L135">
        <v>441</v>
      </c>
    </row>
    <row r="136" spans="2:12" x14ac:dyDescent="0.2">
      <c r="B136" t="str">
        <f t="shared" si="6"/>
        <v/>
      </c>
      <c r="C136" t="str">
        <f>IF([1]Crowdfunding_Data!F:F="successful",[1]Crowdfunding_Data!J:J,"")</f>
        <v/>
      </c>
      <c r="D136" t="str">
        <f t="shared" si="7"/>
        <v>failed</v>
      </c>
      <c r="E136">
        <f>IF([1]Crowdfunding_Data!F:F="failed",[1]Crowdfunding_Data!J:J,"")</f>
        <v>940</v>
      </c>
      <c r="G136" t="s">
        <v>20</v>
      </c>
      <c r="H136" s="26">
        <v>144</v>
      </c>
      <c r="I136">
        <f t="shared" si="8"/>
        <v>2.5687422360914138E-4</v>
      </c>
      <c r="K136" t="s">
        <v>14</v>
      </c>
      <c r="L136">
        <v>25</v>
      </c>
    </row>
    <row r="137" spans="2:12" x14ac:dyDescent="0.2">
      <c r="B137" t="str">
        <f t="shared" si="6"/>
        <v/>
      </c>
      <c r="C137" t="str">
        <f>IF([1]Crowdfunding_Data!F:F="successful",[1]Crowdfunding_Data!J:J,"")</f>
        <v/>
      </c>
      <c r="D137" t="str">
        <f t="shared" si="7"/>
        <v>failed</v>
      </c>
      <c r="E137">
        <f>IF([1]Crowdfunding_Data!F:F="failed",[1]Crowdfunding_Data!J:J,"")</f>
        <v>117</v>
      </c>
      <c r="G137" t="s">
        <v>20</v>
      </c>
      <c r="H137" s="26">
        <v>144</v>
      </c>
      <c r="I137">
        <f t="shared" si="8"/>
        <v>2.5687422360914138E-4</v>
      </c>
      <c r="K137" t="s">
        <v>14</v>
      </c>
      <c r="L137">
        <v>127</v>
      </c>
    </row>
    <row r="138" spans="2:12" x14ac:dyDescent="0.2">
      <c r="B138" t="str">
        <f t="shared" si="6"/>
        <v/>
      </c>
      <c r="C138" t="str">
        <f>IF([1]Crowdfunding_Data!F:F="successful",[1]Crowdfunding_Data!J:J,"")</f>
        <v/>
      </c>
      <c r="D138" t="str">
        <f t="shared" si="7"/>
        <v/>
      </c>
      <c r="E138" t="str">
        <f>IF([1]Crowdfunding_Data!F:F="failed",[1]Crowdfunding_Data!J:J,"")</f>
        <v/>
      </c>
      <c r="G138" t="s">
        <v>20</v>
      </c>
      <c r="H138" s="26">
        <v>144</v>
      </c>
      <c r="I138">
        <f t="shared" si="8"/>
        <v>2.5687422360914138E-4</v>
      </c>
      <c r="K138" t="s">
        <v>14</v>
      </c>
      <c r="L138">
        <v>355</v>
      </c>
    </row>
    <row r="139" spans="2:12" x14ac:dyDescent="0.2">
      <c r="B139" t="str">
        <f t="shared" si="6"/>
        <v>successful</v>
      </c>
      <c r="C139">
        <f>IF([1]Crowdfunding_Data!F:F="successful",[1]Crowdfunding_Data!J:J,"")</f>
        <v>50</v>
      </c>
      <c r="D139" t="str">
        <f t="shared" si="7"/>
        <v/>
      </c>
      <c r="E139" t="str">
        <f>IF([1]Crowdfunding_Data!F:F="failed",[1]Crowdfunding_Data!J:J,"")</f>
        <v/>
      </c>
      <c r="G139" t="s">
        <v>20</v>
      </c>
      <c r="H139" s="26">
        <v>146</v>
      </c>
      <c r="I139">
        <f t="shared" si="8"/>
        <v>2.5709615278654238E-4</v>
      </c>
      <c r="K139" t="s">
        <v>14</v>
      </c>
      <c r="L139">
        <v>44</v>
      </c>
    </row>
    <row r="140" spans="2:12" x14ac:dyDescent="0.2">
      <c r="B140" t="str">
        <f t="shared" si="6"/>
        <v/>
      </c>
      <c r="C140" t="str">
        <f>IF([1]Crowdfunding_Data!F:F="successful",[1]Crowdfunding_Data!J:J,"")</f>
        <v/>
      </c>
      <c r="D140" t="str">
        <f t="shared" si="7"/>
        <v>failed</v>
      </c>
      <c r="E140">
        <f>IF([1]Crowdfunding_Data!F:F="failed",[1]Crowdfunding_Data!J:J,"")</f>
        <v>115</v>
      </c>
      <c r="G140" t="s">
        <v>20</v>
      </c>
      <c r="H140" s="26">
        <v>147</v>
      </c>
      <c r="I140">
        <f t="shared" si="8"/>
        <v>2.5720696775314764E-4</v>
      </c>
      <c r="K140" t="s">
        <v>14</v>
      </c>
      <c r="L140">
        <v>67</v>
      </c>
    </row>
    <row r="141" spans="2:12" x14ac:dyDescent="0.2">
      <c r="B141" t="str">
        <f t="shared" si="6"/>
        <v/>
      </c>
      <c r="C141" t="str">
        <f>IF([1]Crowdfunding_Data!F:F="successful",[1]Crowdfunding_Data!J:J,"")</f>
        <v/>
      </c>
      <c r="D141" t="str">
        <f t="shared" si="7"/>
        <v>failed</v>
      </c>
      <c r="E141">
        <f>IF([1]Crowdfunding_Data!F:F="failed",[1]Crowdfunding_Data!J:J,"")</f>
        <v>326</v>
      </c>
      <c r="G141" t="s">
        <v>20</v>
      </c>
      <c r="H141" s="26">
        <v>147</v>
      </c>
      <c r="I141">
        <f t="shared" si="8"/>
        <v>2.5720696775314764E-4</v>
      </c>
      <c r="K141" t="s">
        <v>14</v>
      </c>
      <c r="L141">
        <v>1068</v>
      </c>
    </row>
    <row r="142" spans="2:12" x14ac:dyDescent="0.2">
      <c r="B142" t="str">
        <f t="shared" si="6"/>
        <v>successful</v>
      </c>
      <c r="C142">
        <f>IF([1]Crowdfunding_Data!F:F="successful",[1]Crowdfunding_Data!J:J,"")</f>
        <v>186</v>
      </c>
      <c r="D142" t="str">
        <f t="shared" si="7"/>
        <v/>
      </c>
      <c r="E142" t="str">
        <f>IF([1]Crowdfunding_Data!F:F="failed",[1]Crowdfunding_Data!J:J,"")</f>
        <v/>
      </c>
      <c r="G142" t="s">
        <v>20</v>
      </c>
      <c r="H142" s="26">
        <v>147</v>
      </c>
      <c r="I142">
        <f t="shared" si="8"/>
        <v>2.5720696775314764E-4</v>
      </c>
      <c r="K142" t="s">
        <v>14</v>
      </c>
      <c r="L142">
        <v>424</v>
      </c>
    </row>
    <row r="143" spans="2:12" x14ac:dyDescent="0.2">
      <c r="B143" t="str">
        <f t="shared" si="6"/>
        <v>successful</v>
      </c>
      <c r="C143">
        <f>IF([1]Crowdfunding_Data!F:F="successful",[1]Crowdfunding_Data!J:J,"")</f>
        <v>1071</v>
      </c>
      <c r="D143" t="str">
        <f t="shared" si="7"/>
        <v/>
      </c>
      <c r="E143" t="str">
        <f>IF([1]Crowdfunding_Data!F:F="failed",[1]Crowdfunding_Data!J:J,"")</f>
        <v/>
      </c>
      <c r="G143" t="s">
        <v>20</v>
      </c>
      <c r="H143" s="26">
        <v>148</v>
      </c>
      <c r="I143">
        <f t="shared" si="8"/>
        <v>2.5731768274459682E-4</v>
      </c>
      <c r="K143" t="s">
        <v>14</v>
      </c>
      <c r="L143">
        <v>151</v>
      </c>
    </row>
    <row r="144" spans="2:12" x14ac:dyDescent="0.2">
      <c r="B144" t="str">
        <f t="shared" si="6"/>
        <v>successful</v>
      </c>
      <c r="C144">
        <f>IF([1]Crowdfunding_Data!F:F="successful",[1]Crowdfunding_Data!J:J,"")</f>
        <v>117</v>
      </c>
      <c r="D144" t="str">
        <f t="shared" si="7"/>
        <v/>
      </c>
      <c r="E144" t="str">
        <f>IF([1]Crowdfunding_Data!F:F="failed",[1]Crowdfunding_Data!J:J,"")</f>
        <v/>
      </c>
      <c r="G144" t="s">
        <v>20</v>
      </c>
      <c r="H144" s="26">
        <v>149</v>
      </c>
      <c r="I144">
        <f t="shared" si="8"/>
        <v>2.5742829759069398E-4</v>
      </c>
      <c r="K144" t="s">
        <v>14</v>
      </c>
      <c r="L144">
        <v>1608</v>
      </c>
    </row>
    <row r="145" spans="2:12" x14ac:dyDescent="0.2">
      <c r="B145" t="str">
        <f t="shared" si="6"/>
        <v>successful</v>
      </c>
      <c r="C145">
        <f>IF([1]Crowdfunding_Data!F:F="successful",[1]Crowdfunding_Data!J:J,"")</f>
        <v>70</v>
      </c>
      <c r="D145" t="str">
        <f t="shared" si="7"/>
        <v/>
      </c>
      <c r="E145" t="str">
        <f>IF([1]Crowdfunding_Data!F:F="failed",[1]Crowdfunding_Data!J:J,"")</f>
        <v/>
      </c>
      <c r="G145" t="s">
        <v>20</v>
      </c>
      <c r="H145" s="26">
        <v>149</v>
      </c>
      <c r="I145">
        <f t="shared" si="8"/>
        <v>2.5742829759069398E-4</v>
      </c>
      <c r="K145" t="s">
        <v>14</v>
      </c>
      <c r="L145">
        <v>941</v>
      </c>
    </row>
    <row r="146" spans="2:12" x14ac:dyDescent="0.2">
      <c r="B146" t="str">
        <f t="shared" si="6"/>
        <v>successful</v>
      </c>
      <c r="C146">
        <f>IF([1]Crowdfunding_Data!F:F="successful",[1]Crowdfunding_Data!J:J,"")</f>
        <v>135</v>
      </c>
      <c r="D146" t="str">
        <f t="shared" si="7"/>
        <v/>
      </c>
      <c r="E146" t="str">
        <f>IF([1]Crowdfunding_Data!F:F="failed",[1]Crowdfunding_Data!J:J,"")</f>
        <v/>
      </c>
      <c r="G146" t="s">
        <v>20</v>
      </c>
      <c r="H146" s="26">
        <v>154</v>
      </c>
      <c r="I146">
        <f t="shared" si="8"/>
        <v>2.5797986369101734E-4</v>
      </c>
      <c r="K146" t="s">
        <v>14</v>
      </c>
      <c r="L146">
        <v>1</v>
      </c>
    </row>
    <row r="147" spans="2:12" x14ac:dyDescent="0.2">
      <c r="B147" t="str">
        <f t="shared" si="6"/>
        <v>successful</v>
      </c>
      <c r="C147">
        <f>IF([1]Crowdfunding_Data!F:F="successful",[1]Crowdfunding_Data!J:J,"")</f>
        <v>768</v>
      </c>
      <c r="D147" t="str">
        <f t="shared" si="7"/>
        <v/>
      </c>
      <c r="E147" t="str">
        <f>IF([1]Crowdfunding_Data!F:F="failed",[1]Crowdfunding_Data!J:J,"")</f>
        <v/>
      </c>
      <c r="G147" t="s">
        <v>20</v>
      </c>
      <c r="H147" s="26">
        <v>154</v>
      </c>
      <c r="I147">
        <f t="shared" si="8"/>
        <v>2.5797986369101734E-4</v>
      </c>
      <c r="K147" t="s">
        <v>14</v>
      </c>
      <c r="L147">
        <v>40</v>
      </c>
    </row>
    <row r="148" spans="2:12" x14ac:dyDescent="0.2">
      <c r="B148" t="str">
        <f t="shared" si="6"/>
        <v/>
      </c>
      <c r="C148" t="str">
        <f>IF([1]Crowdfunding_Data!F:F="successful",[1]Crowdfunding_Data!J:J,"")</f>
        <v/>
      </c>
      <c r="D148" t="str">
        <f t="shared" si="7"/>
        <v/>
      </c>
      <c r="E148" t="str">
        <f>IF([1]Crowdfunding_Data!F:F="failed",[1]Crowdfunding_Data!J:J,"")</f>
        <v/>
      </c>
      <c r="G148" t="s">
        <v>20</v>
      </c>
      <c r="H148" s="26">
        <v>154</v>
      </c>
      <c r="I148">
        <f t="shared" si="8"/>
        <v>2.5797986369101734E-4</v>
      </c>
      <c r="K148" t="s">
        <v>14</v>
      </c>
      <c r="L148">
        <v>3015</v>
      </c>
    </row>
    <row r="149" spans="2:12" x14ac:dyDescent="0.2">
      <c r="B149" t="str">
        <f t="shared" si="6"/>
        <v>successful</v>
      </c>
      <c r="C149">
        <f>IF([1]Crowdfunding_Data!F:F="successful",[1]Crowdfunding_Data!J:J,"")</f>
        <v>199</v>
      </c>
      <c r="D149" t="str">
        <f t="shared" si="7"/>
        <v/>
      </c>
      <c r="E149" t="str">
        <f>IF([1]Crowdfunding_Data!F:F="failed",[1]Crowdfunding_Data!J:J,"")</f>
        <v/>
      </c>
      <c r="G149" t="s">
        <v>20</v>
      </c>
      <c r="H149" s="26">
        <v>154</v>
      </c>
      <c r="I149">
        <f t="shared" si="8"/>
        <v>2.5797986369101734E-4</v>
      </c>
      <c r="K149" t="s">
        <v>14</v>
      </c>
      <c r="L149">
        <v>435</v>
      </c>
    </row>
    <row r="150" spans="2:12" x14ac:dyDescent="0.2">
      <c r="B150" t="str">
        <f t="shared" si="6"/>
        <v>successful</v>
      </c>
      <c r="C150">
        <f>IF([1]Crowdfunding_Data!F:F="successful",[1]Crowdfunding_Data!J:J,"")</f>
        <v>107</v>
      </c>
      <c r="D150" t="str">
        <f t="shared" si="7"/>
        <v/>
      </c>
      <c r="E150" t="str">
        <f>IF([1]Crowdfunding_Data!F:F="failed",[1]Crowdfunding_Data!J:J,"")</f>
        <v/>
      </c>
      <c r="G150" t="s">
        <v>20</v>
      </c>
      <c r="H150" s="26">
        <v>155</v>
      </c>
      <c r="I150">
        <f t="shared" si="8"/>
        <v>2.5808987409647953E-4</v>
      </c>
      <c r="K150" t="s">
        <v>14</v>
      </c>
      <c r="L150">
        <v>714</v>
      </c>
    </row>
    <row r="151" spans="2:12" x14ac:dyDescent="0.2">
      <c r="B151" t="str">
        <f t="shared" si="6"/>
        <v>successful</v>
      </c>
      <c r="C151">
        <f>IF([1]Crowdfunding_Data!F:F="successful",[1]Crowdfunding_Data!J:J,"")</f>
        <v>195</v>
      </c>
      <c r="D151" t="str">
        <f t="shared" si="7"/>
        <v/>
      </c>
      <c r="E151" t="str">
        <f>IF([1]Crowdfunding_Data!F:F="failed",[1]Crowdfunding_Data!J:J,"")</f>
        <v/>
      </c>
      <c r="G151" t="s">
        <v>20</v>
      </c>
      <c r="H151" s="26">
        <v>156</v>
      </c>
      <c r="I151">
        <f t="shared" si="8"/>
        <v>2.5819978316802324E-4</v>
      </c>
      <c r="K151" t="s">
        <v>14</v>
      </c>
      <c r="L151">
        <v>5497</v>
      </c>
    </row>
    <row r="152" spans="2:12" x14ac:dyDescent="0.2">
      <c r="B152" t="str">
        <f t="shared" si="6"/>
        <v/>
      </c>
      <c r="C152" t="str">
        <f>IF([1]Crowdfunding_Data!F:F="successful",[1]Crowdfunding_Data!J:J,"")</f>
        <v/>
      </c>
      <c r="D152" t="str">
        <f t="shared" si="7"/>
        <v>failed</v>
      </c>
      <c r="E152">
        <f>IF([1]Crowdfunding_Data!F:F="failed",[1]Crowdfunding_Data!J:J,"")</f>
        <v>1</v>
      </c>
      <c r="G152" t="s">
        <v>20</v>
      </c>
      <c r="H152" s="26">
        <v>157</v>
      </c>
      <c r="I152">
        <f t="shared" si="8"/>
        <v>2.5830959073625925E-4</v>
      </c>
      <c r="K152" t="s">
        <v>14</v>
      </c>
      <c r="L152">
        <v>418</v>
      </c>
    </row>
    <row r="153" spans="2:12" x14ac:dyDescent="0.2">
      <c r="B153" t="str">
        <f t="shared" si="6"/>
        <v/>
      </c>
      <c r="C153" t="str">
        <f>IF([1]Crowdfunding_Data!F:F="successful",[1]Crowdfunding_Data!J:J,"")</f>
        <v/>
      </c>
      <c r="D153" t="str">
        <f t="shared" si="7"/>
        <v>failed</v>
      </c>
      <c r="E153">
        <f>IF([1]Crowdfunding_Data!F:F="failed",[1]Crowdfunding_Data!J:J,"")</f>
        <v>1467</v>
      </c>
      <c r="G153" t="s">
        <v>20</v>
      </c>
      <c r="H153" s="26">
        <v>157</v>
      </c>
      <c r="I153">
        <f t="shared" si="8"/>
        <v>2.5830959073625925E-4</v>
      </c>
      <c r="K153" t="s">
        <v>14</v>
      </c>
      <c r="L153">
        <v>1439</v>
      </c>
    </row>
    <row r="154" spans="2:12" x14ac:dyDescent="0.2">
      <c r="B154" t="str">
        <f t="shared" si="6"/>
        <v>successful</v>
      </c>
      <c r="C154">
        <f>IF([1]Crowdfunding_Data!F:F="successful",[1]Crowdfunding_Data!J:J,"")</f>
        <v>3376</v>
      </c>
      <c r="D154" t="str">
        <f t="shared" si="7"/>
        <v/>
      </c>
      <c r="E154" t="str">
        <f>IF([1]Crowdfunding_Data!F:F="failed",[1]Crowdfunding_Data!J:J,"")</f>
        <v/>
      </c>
      <c r="G154" t="s">
        <v>20</v>
      </c>
      <c r="H154" s="26">
        <v>157</v>
      </c>
      <c r="I154">
        <f t="shared" si="8"/>
        <v>2.5830959073625925E-4</v>
      </c>
      <c r="K154" t="s">
        <v>14</v>
      </c>
      <c r="L154">
        <v>15</v>
      </c>
    </row>
    <row r="155" spans="2:12" x14ac:dyDescent="0.2">
      <c r="B155" t="str">
        <f t="shared" si="6"/>
        <v/>
      </c>
      <c r="C155" t="str">
        <f>IF([1]Crowdfunding_Data!F:F="successful",[1]Crowdfunding_Data!J:J,"")</f>
        <v/>
      </c>
      <c r="D155" t="str">
        <f t="shared" si="7"/>
        <v>failed</v>
      </c>
      <c r="E155">
        <f>IF([1]Crowdfunding_Data!F:F="failed",[1]Crowdfunding_Data!J:J,"")</f>
        <v>5681</v>
      </c>
      <c r="G155" t="s">
        <v>20</v>
      </c>
      <c r="H155" s="26">
        <v>158</v>
      </c>
      <c r="I155">
        <f t="shared" si="8"/>
        <v>2.5841929663190097E-4</v>
      </c>
      <c r="K155" t="s">
        <v>14</v>
      </c>
      <c r="L155">
        <v>1999</v>
      </c>
    </row>
    <row r="156" spans="2:12" x14ac:dyDescent="0.2">
      <c r="B156" t="str">
        <f t="shared" si="6"/>
        <v/>
      </c>
      <c r="C156" t="str">
        <f>IF([1]Crowdfunding_Data!F:F="successful",[1]Crowdfunding_Data!J:J,"")</f>
        <v/>
      </c>
      <c r="D156" t="str">
        <f t="shared" si="7"/>
        <v>failed</v>
      </c>
      <c r="E156">
        <f>IF([1]Crowdfunding_Data!F:F="failed",[1]Crowdfunding_Data!J:J,"")</f>
        <v>1059</v>
      </c>
      <c r="G156" t="s">
        <v>20</v>
      </c>
      <c r="H156" s="26">
        <v>159</v>
      </c>
      <c r="I156">
        <f t="shared" si="8"/>
        <v>2.5852890068576534E-4</v>
      </c>
      <c r="K156" t="s">
        <v>14</v>
      </c>
      <c r="L156">
        <v>118</v>
      </c>
    </row>
    <row r="157" spans="2:12" x14ac:dyDescent="0.2">
      <c r="B157" t="str">
        <f t="shared" si="6"/>
        <v/>
      </c>
      <c r="C157" t="str">
        <f>IF([1]Crowdfunding_Data!F:F="successful",[1]Crowdfunding_Data!J:J,"")</f>
        <v/>
      </c>
      <c r="D157" t="str">
        <f t="shared" si="7"/>
        <v>failed</v>
      </c>
      <c r="E157">
        <f>IF([1]Crowdfunding_Data!F:F="failed",[1]Crowdfunding_Data!J:J,"")</f>
        <v>1194</v>
      </c>
      <c r="G157" t="s">
        <v>20</v>
      </c>
      <c r="H157" s="26">
        <v>159</v>
      </c>
      <c r="I157">
        <f t="shared" si="8"/>
        <v>2.5852890068576534E-4</v>
      </c>
      <c r="K157" t="s">
        <v>14</v>
      </c>
      <c r="L157">
        <v>162</v>
      </c>
    </row>
    <row r="158" spans="2:12" x14ac:dyDescent="0.2">
      <c r="B158" t="str">
        <f t="shared" si="6"/>
        <v/>
      </c>
      <c r="C158" t="str">
        <f>IF([1]Crowdfunding_Data!F:F="successful",[1]Crowdfunding_Data!J:J,"")</f>
        <v/>
      </c>
      <c r="D158" t="str">
        <f t="shared" si="7"/>
        <v/>
      </c>
      <c r="E158" t="str">
        <f>IF([1]Crowdfunding_Data!F:F="failed",[1]Crowdfunding_Data!J:J,"")</f>
        <v/>
      </c>
      <c r="G158" t="s">
        <v>20</v>
      </c>
      <c r="H158" s="26">
        <v>160</v>
      </c>
      <c r="I158">
        <f t="shared" si="8"/>
        <v>2.5863840272877264E-4</v>
      </c>
      <c r="K158" t="s">
        <v>14</v>
      </c>
      <c r="L158">
        <v>83</v>
      </c>
    </row>
    <row r="159" spans="2:12" x14ac:dyDescent="0.2">
      <c r="B159" t="str">
        <f t="shared" si="6"/>
        <v/>
      </c>
      <c r="C159" t="str">
        <f>IF([1]Crowdfunding_Data!F:F="successful",[1]Crowdfunding_Data!J:J,"")</f>
        <v/>
      </c>
      <c r="D159" t="str">
        <f t="shared" si="7"/>
        <v>failed</v>
      </c>
      <c r="E159">
        <f>IF([1]Crowdfunding_Data!F:F="failed",[1]Crowdfunding_Data!J:J,"")</f>
        <v>30</v>
      </c>
      <c r="G159" t="s">
        <v>20</v>
      </c>
      <c r="H159" s="26">
        <v>163</v>
      </c>
      <c r="I159">
        <f t="shared" si="8"/>
        <v>2.5896629510341985E-4</v>
      </c>
      <c r="K159" t="s">
        <v>14</v>
      </c>
      <c r="L159">
        <v>747</v>
      </c>
    </row>
    <row r="160" spans="2:12" x14ac:dyDescent="0.2">
      <c r="B160" t="str">
        <f t="shared" si="6"/>
        <v>successful</v>
      </c>
      <c r="C160">
        <f>IF([1]Crowdfunding_Data!F:F="successful",[1]Crowdfunding_Data!J:J,"")</f>
        <v>41</v>
      </c>
      <c r="D160" t="str">
        <f t="shared" si="7"/>
        <v/>
      </c>
      <c r="E160" t="str">
        <f>IF([1]Crowdfunding_Data!F:F="failed",[1]Crowdfunding_Data!J:J,"")</f>
        <v/>
      </c>
      <c r="G160" t="s">
        <v>20</v>
      </c>
      <c r="H160" s="26">
        <v>164</v>
      </c>
      <c r="I160">
        <f t="shared" si="8"/>
        <v>2.5907538741429102E-4</v>
      </c>
      <c r="K160" t="s">
        <v>14</v>
      </c>
      <c r="L160">
        <v>84</v>
      </c>
    </row>
    <row r="161" spans="2:12" x14ac:dyDescent="0.2">
      <c r="B161" t="str">
        <f t="shared" si="6"/>
        <v>successful</v>
      </c>
      <c r="C161">
        <f>IF([1]Crowdfunding_Data!F:F="successful",[1]Crowdfunding_Data!J:J,"")</f>
        <v>1821</v>
      </c>
      <c r="D161" t="str">
        <f t="shared" si="7"/>
        <v/>
      </c>
      <c r="E161" t="str">
        <f>IF([1]Crowdfunding_Data!F:F="failed",[1]Crowdfunding_Data!J:J,"")</f>
        <v/>
      </c>
      <c r="G161" t="s">
        <v>20</v>
      </c>
      <c r="H161" s="26">
        <v>164</v>
      </c>
      <c r="I161">
        <f t="shared" si="8"/>
        <v>2.5907538741429102E-4</v>
      </c>
      <c r="K161" t="s">
        <v>14</v>
      </c>
      <c r="L161">
        <v>91</v>
      </c>
    </row>
    <row r="162" spans="2:12" x14ac:dyDescent="0.2">
      <c r="B162" t="str">
        <f t="shared" si="6"/>
        <v>successful</v>
      </c>
      <c r="C162">
        <f>IF([1]Crowdfunding_Data!F:F="successful",[1]Crowdfunding_Data!J:J,"")</f>
        <v>164</v>
      </c>
      <c r="D162" t="str">
        <f t="shared" si="7"/>
        <v/>
      </c>
      <c r="E162" t="str">
        <f>IF([1]Crowdfunding_Data!F:F="failed",[1]Crowdfunding_Data!J:J,"")</f>
        <v/>
      </c>
      <c r="G162" t="s">
        <v>20</v>
      </c>
      <c r="H162" s="26">
        <v>164</v>
      </c>
      <c r="I162">
        <f t="shared" si="8"/>
        <v>2.5907538741429102E-4</v>
      </c>
      <c r="K162" t="s">
        <v>14</v>
      </c>
      <c r="L162">
        <v>792</v>
      </c>
    </row>
    <row r="163" spans="2:12" x14ac:dyDescent="0.2">
      <c r="B163" t="str">
        <f t="shared" si="6"/>
        <v/>
      </c>
      <c r="C163" t="str">
        <f>IF([1]Crowdfunding_Data!F:F="successful",[1]Crowdfunding_Data!J:J,"")</f>
        <v/>
      </c>
      <c r="D163" t="str">
        <f t="shared" si="7"/>
        <v>failed</v>
      </c>
      <c r="E163">
        <f>IF([1]Crowdfunding_Data!F:F="failed",[1]Crowdfunding_Data!J:J,"")</f>
        <v>75</v>
      </c>
      <c r="G163" t="s">
        <v>20</v>
      </c>
      <c r="H163" s="26">
        <v>164</v>
      </c>
      <c r="I163">
        <f t="shared" si="8"/>
        <v>2.5907538741429102E-4</v>
      </c>
      <c r="K163" t="s">
        <v>14</v>
      </c>
      <c r="L163">
        <v>32</v>
      </c>
    </row>
    <row r="164" spans="2:12" x14ac:dyDescent="0.2">
      <c r="B164" t="str">
        <f t="shared" si="6"/>
        <v>successful</v>
      </c>
      <c r="C164">
        <f>IF([1]Crowdfunding_Data!F:F="successful",[1]Crowdfunding_Data!J:J,"")</f>
        <v>157</v>
      </c>
      <c r="D164" t="str">
        <f t="shared" si="7"/>
        <v/>
      </c>
      <c r="E164" t="str">
        <f>IF([1]Crowdfunding_Data!F:F="failed",[1]Crowdfunding_Data!J:J,"")</f>
        <v/>
      </c>
      <c r="G164" t="s">
        <v>20</v>
      </c>
      <c r="H164" s="26">
        <v>165</v>
      </c>
      <c r="I164">
        <f t="shared" si="8"/>
        <v>2.5918437687047697E-4</v>
      </c>
      <c r="K164" t="s">
        <v>14</v>
      </c>
      <c r="L164">
        <v>186</v>
      </c>
    </row>
    <row r="165" spans="2:12" x14ac:dyDescent="0.2">
      <c r="B165" t="str">
        <f t="shared" si="6"/>
        <v>successful</v>
      </c>
      <c r="C165">
        <f>IF([1]Crowdfunding_Data!F:F="successful",[1]Crowdfunding_Data!J:J,"")</f>
        <v>246</v>
      </c>
      <c r="D165" t="str">
        <f t="shared" si="7"/>
        <v/>
      </c>
      <c r="E165" t="str">
        <f>IF([1]Crowdfunding_Data!F:F="failed",[1]Crowdfunding_Data!J:J,"")</f>
        <v/>
      </c>
      <c r="G165" t="s">
        <v>20</v>
      </c>
      <c r="H165" s="26">
        <v>165</v>
      </c>
      <c r="I165">
        <f t="shared" si="8"/>
        <v>2.5918437687047697E-4</v>
      </c>
      <c r="K165" t="s">
        <v>14</v>
      </c>
      <c r="L165">
        <v>605</v>
      </c>
    </row>
    <row r="166" spans="2:12" x14ac:dyDescent="0.2">
      <c r="B166" t="str">
        <f t="shared" si="6"/>
        <v>successful</v>
      </c>
      <c r="C166">
        <f>IF([1]Crowdfunding_Data!F:F="successful",[1]Crowdfunding_Data!J:J,"")</f>
        <v>1396</v>
      </c>
      <c r="D166" t="str">
        <f t="shared" si="7"/>
        <v/>
      </c>
      <c r="E166" t="str">
        <f>IF([1]Crowdfunding_Data!F:F="failed",[1]Crowdfunding_Data!J:J,"")</f>
        <v/>
      </c>
      <c r="G166" t="s">
        <v>20</v>
      </c>
      <c r="H166" s="26">
        <v>166</v>
      </c>
      <c r="I166">
        <f t="shared" si="8"/>
        <v>2.5929326330352906E-4</v>
      </c>
      <c r="K166" t="s">
        <v>14</v>
      </c>
      <c r="L166">
        <v>1</v>
      </c>
    </row>
    <row r="167" spans="2:12" x14ac:dyDescent="0.2">
      <c r="B167" t="str">
        <f t="shared" si="6"/>
        <v>successful</v>
      </c>
      <c r="C167">
        <f>IF([1]Crowdfunding_Data!F:F="successful",[1]Crowdfunding_Data!J:J,"")</f>
        <v>2506</v>
      </c>
      <c r="D167" t="str">
        <f t="shared" si="7"/>
        <v/>
      </c>
      <c r="E167" t="str">
        <f>IF([1]Crowdfunding_Data!F:F="failed",[1]Crowdfunding_Data!J:J,"")</f>
        <v/>
      </c>
      <c r="G167" t="s">
        <v>20</v>
      </c>
      <c r="H167" s="26">
        <v>168</v>
      </c>
      <c r="I167">
        <f t="shared" si="8"/>
        <v>2.5951072642697111E-4</v>
      </c>
      <c r="K167" t="s">
        <v>14</v>
      </c>
      <c r="L167">
        <v>31</v>
      </c>
    </row>
    <row r="168" spans="2:12" x14ac:dyDescent="0.2">
      <c r="B168" t="str">
        <f t="shared" si="6"/>
        <v>successful</v>
      </c>
      <c r="C168">
        <f>IF([1]Crowdfunding_Data!F:F="successful",[1]Crowdfunding_Data!J:J,"")</f>
        <v>244</v>
      </c>
      <c r="D168" t="str">
        <f t="shared" si="7"/>
        <v/>
      </c>
      <c r="E168" t="str">
        <f>IF([1]Crowdfunding_Data!F:F="failed",[1]Crowdfunding_Data!J:J,"")</f>
        <v/>
      </c>
      <c r="G168" t="s">
        <v>20</v>
      </c>
      <c r="H168" s="26">
        <v>168</v>
      </c>
      <c r="I168">
        <f t="shared" si="8"/>
        <v>2.5951072642697111E-4</v>
      </c>
      <c r="K168" t="s">
        <v>14</v>
      </c>
      <c r="L168">
        <v>1181</v>
      </c>
    </row>
    <row r="169" spans="2:12" x14ac:dyDescent="0.2">
      <c r="B169" t="str">
        <f t="shared" si="6"/>
        <v>successful</v>
      </c>
      <c r="C169">
        <f>IF([1]Crowdfunding_Data!F:F="successful",[1]Crowdfunding_Data!J:J,"")</f>
        <v>146</v>
      </c>
      <c r="D169" t="str">
        <f t="shared" si="7"/>
        <v/>
      </c>
      <c r="E169" t="str">
        <f>IF([1]Crowdfunding_Data!F:F="failed",[1]Crowdfunding_Data!J:J,"")</f>
        <v/>
      </c>
      <c r="G169" t="s">
        <v>20</v>
      </c>
      <c r="H169" s="26">
        <v>169</v>
      </c>
      <c r="I169">
        <f t="shared" si="8"/>
        <v>2.5961930278099884E-4</v>
      </c>
      <c r="K169" t="s">
        <v>14</v>
      </c>
      <c r="L169">
        <v>39</v>
      </c>
    </row>
    <row r="170" spans="2:12" x14ac:dyDescent="0.2">
      <c r="B170" t="str">
        <f t="shared" si="6"/>
        <v/>
      </c>
      <c r="C170" t="str">
        <f>IF([1]Crowdfunding_Data!F:F="successful",[1]Crowdfunding_Data!J:J,"")</f>
        <v/>
      </c>
      <c r="D170" t="str">
        <f t="shared" si="7"/>
        <v>failed</v>
      </c>
      <c r="E170">
        <f>IF([1]Crowdfunding_Data!F:F="failed",[1]Crowdfunding_Data!J:J,"")</f>
        <v>955</v>
      </c>
      <c r="G170" t="s">
        <v>20</v>
      </c>
      <c r="H170" s="26">
        <v>170</v>
      </c>
      <c r="I170">
        <f t="shared" si="8"/>
        <v>2.5972777543916933E-4</v>
      </c>
      <c r="K170" t="s">
        <v>14</v>
      </c>
      <c r="L170">
        <v>46</v>
      </c>
    </row>
    <row r="171" spans="2:12" x14ac:dyDescent="0.2">
      <c r="B171" t="str">
        <f t="shared" si="6"/>
        <v>successful</v>
      </c>
      <c r="C171">
        <f>IF([1]Crowdfunding_Data!F:F="successful",[1]Crowdfunding_Data!J:J,"")</f>
        <v>1267</v>
      </c>
      <c r="D171" t="str">
        <f t="shared" si="7"/>
        <v/>
      </c>
      <c r="E171" t="str">
        <f>IF([1]Crowdfunding_Data!F:F="failed",[1]Crowdfunding_Data!J:J,"")</f>
        <v/>
      </c>
      <c r="G171" t="s">
        <v>20</v>
      </c>
      <c r="H171" s="26">
        <v>170</v>
      </c>
      <c r="I171">
        <f t="shared" si="8"/>
        <v>2.5972777543916933E-4</v>
      </c>
      <c r="K171" t="s">
        <v>14</v>
      </c>
      <c r="L171">
        <v>105</v>
      </c>
    </row>
    <row r="172" spans="2:12" x14ac:dyDescent="0.2">
      <c r="B172" t="str">
        <f t="shared" si="6"/>
        <v/>
      </c>
      <c r="C172" t="str">
        <f>IF([1]Crowdfunding_Data!F:F="successful",[1]Crowdfunding_Data!J:J,"")</f>
        <v/>
      </c>
      <c r="D172" t="str">
        <f t="shared" si="7"/>
        <v>failed</v>
      </c>
      <c r="E172">
        <f>IF([1]Crowdfunding_Data!F:F="failed",[1]Crowdfunding_Data!J:J,"")</f>
        <v>67</v>
      </c>
      <c r="G172" t="s">
        <v>20</v>
      </c>
      <c r="H172" s="26">
        <v>170</v>
      </c>
      <c r="I172">
        <f t="shared" si="8"/>
        <v>2.5972777543916933E-4</v>
      </c>
      <c r="K172" t="s">
        <v>14</v>
      </c>
      <c r="L172">
        <v>535</v>
      </c>
    </row>
    <row r="173" spans="2:12" x14ac:dyDescent="0.2">
      <c r="B173" t="str">
        <f t="shared" si="6"/>
        <v/>
      </c>
      <c r="C173" t="str">
        <f>IF([1]Crowdfunding_Data!F:F="successful",[1]Crowdfunding_Data!J:J,"")</f>
        <v/>
      </c>
      <c r="D173" t="str">
        <f t="shared" si="7"/>
        <v>failed</v>
      </c>
      <c r="E173">
        <f>IF([1]Crowdfunding_Data!F:F="failed",[1]Crowdfunding_Data!J:J,"")</f>
        <v>5</v>
      </c>
      <c r="G173" t="s">
        <v>20</v>
      </c>
      <c r="H173" s="26">
        <v>173</v>
      </c>
      <c r="I173">
        <f t="shared" si="8"/>
        <v>2.6005256955997214E-4</v>
      </c>
      <c r="K173" t="s">
        <v>14</v>
      </c>
      <c r="L173">
        <v>16</v>
      </c>
    </row>
    <row r="174" spans="2:12" x14ac:dyDescent="0.2">
      <c r="B174" t="str">
        <f t="shared" si="6"/>
        <v/>
      </c>
      <c r="C174" t="str">
        <f>IF([1]Crowdfunding_Data!F:F="successful",[1]Crowdfunding_Data!J:J,"")</f>
        <v/>
      </c>
      <c r="D174" t="str">
        <f t="shared" si="7"/>
        <v>failed</v>
      </c>
      <c r="E174">
        <f>IF([1]Crowdfunding_Data!F:F="failed",[1]Crowdfunding_Data!J:J,"")</f>
        <v>26</v>
      </c>
      <c r="G174" t="s">
        <v>20</v>
      </c>
      <c r="H174" s="26">
        <v>174</v>
      </c>
      <c r="I174">
        <f t="shared" si="8"/>
        <v>2.6016062575669451E-4</v>
      </c>
      <c r="K174" t="s">
        <v>14</v>
      </c>
      <c r="L174">
        <v>575</v>
      </c>
    </row>
    <row r="175" spans="2:12" x14ac:dyDescent="0.2">
      <c r="B175" t="str">
        <f t="shared" si="6"/>
        <v>successful</v>
      </c>
      <c r="C175">
        <f>IF([1]Crowdfunding_Data!F:F="successful",[1]Crowdfunding_Data!J:J,"")</f>
        <v>1561</v>
      </c>
      <c r="D175" t="str">
        <f t="shared" si="7"/>
        <v/>
      </c>
      <c r="E175" t="str">
        <f>IF([1]Crowdfunding_Data!F:F="failed",[1]Crowdfunding_Data!J:J,"")</f>
        <v/>
      </c>
      <c r="G175" t="s">
        <v>20</v>
      </c>
      <c r="H175" s="26">
        <v>175</v>
      </c>
      <c r="I175">
        <f t="shared" si="8"/>
        <v>2.6026857741909748E-4</v>
      </c>
      <c r="K175" t="s">
        <v>14</v>
      </c>
      <c r="L175">
        <v>1120</v>
      </c>
    </row>
    <row r="176" spans="2:12" x14ac:dyDescent="0.2">
      <c r="B176" t="str">
        <f t="shared" si="6"/>
        <v>successful</v>
      </c>
      <c r="C176">
        <f>IF([1]Crowdfunding_Data!F:F="successful",[1]Crowdfunding_Data!J:J,"")</f>
        <v>48</v>
      </c>
      <c r="D176" t="str">
        <f t="shared" si="7"/>
        <v/>
      </c>
      <c r="E176" t="str">
        <f>IF([1]Crowdfunding_Data!F:F="failed",[1]Crowdfunding_Data!J:J,"")</f>
        <v/>
      </c>
      <c r="G176" t="s">
        <v>20</v>
      </c>
      <c r="H176" s="26">
        <v>176</v>
      </c>
      <c r="I176">
        <f t="shared" si="8"/>
        <v>2.6037642437981849E-4</v>
      </c>
      <c r="K176" t="s">
        <v>14</v>
      </c>
      <c r="L176">
        <v>113</v>
      </c>
    </row>
    <row r="177" spans="2:12" x14ac:dyDescent="0.2">
      <c r="B177" t="str">
        <f t="shared" si="6"/>
        <v/>
      </c>
      <c r="C177" t="str">
        <f>IF([1]Crowdfunding_Data!F:F="successful",[1]Crowdfunding_Data!J:J,"")</f>
        <v/>
      </c>
      <c r="D177" t="str">
        <f t="shared" si="7"/>
        <v>failed</v>
      </c>
      <c r="E177">
        <f>IF([1]Crowdfunding_Data!F:F="failed",[1]Crowdfunding_Data!J:J,"")</f>
        <v>1130</v>
      </c>
      <c r="G177" t="s">
        <v>20</v>
      </c>
      <c r="H177" s="26">
        <v>180</v>
      </c>
      <c r="I177">
        <f t="shared" si="8"/>
        <v>2.6080676186252764E-4</v>
      </c>
      <c r="K177" t="s">
        <v>14</v>
      </c>
      <c r="L177">
        <v>1538</v>
      </c>
    </row>
    <row r="178" spans="2:12" x14ac:dyDescent="0.2">
      <c r="B178" t="str">
        <f t="shared" si="6"/>
        <v/>
      </c>
      <c r="C178" t="str">
        <f>IF([1]Crowdfunding_Data!F:F="successful",[1]Crowdfunding_Data!J:J,"")</f>
        <v/>
      </c>
      <c r="D178" t="str">
        <f t="shared" si="7"/>
        <v>failed</v>
      </c>
      <c r="E178">
        <f>IF([1]Crowdfunding_Data!F:F="failed",[1]Crowdfunding_Data!J:J,"")</f>
        <v>782</v>
      </c>
      <c r="G178" t="s">
        <v>20</v>
      </c>
      <c r="H178" s="26">
        <v>180</v>
      </c>
      <c r="I178">
        <f t="shared" si="8"/>
        <v>2.6080676186252764E-4</v>
      </c>
      <c r="K178" t="s">
        <v>14</v>
      </c>
      <c r="L178">
        <v>9</v>
      </c>
    </row>
    <row r="179" spans="2:12" x14ac:dyDescent="0.2">
      <c r="B179" t="str">
        <f t="shared" si="6"/>
        <v>successful</v>
      </c>
      <c r="C179">
        <f>IF([1]Crowdfunding_Data!F:F="successful",[1]Crowdfunding_Data!J:J,"")</f>
        <v>2739</v>
      </c>
      <c r="D179" t="str">
        <f t="shared" si="7"/>
        <v/>
      </c>
      <c r="E179" t="str">
        <f>IF([1]Crowdfunding_Data!F:F="failed",[1]Crowdfunding_Data!J:J,"")</f>
        <v/>
      </c>
      <c r="G179" t="s">
        <v>20</v>
      </c>
      <c r="H179" s="26">
        <v>180</v>
      </c>
      <c r="I179">
        <f t="shared" si="8"/>
        <v>2.6080676186252764E-4</v>
      </c>
      <c r="K179" t="s">
        <v>14</v>
      </c>
      <c r="L179">
        <v>554</v>
      </c>
    </row>
    <row r="180" spans="2:12" x14ac:dyDescent="0.2">
      <c r="B180" t="str">
        <f t="shared" si="6"/>
        <v/>
      </c>
      <c r="C180" t="str">
        <f>IF([1]Crowdfunding_Data!F:F="successful",[1]Crowdfunding_Data!J:J,"")</f>
        <v/>
      </c>
      <c r="D180" t="str">
        <f t="shared" si="7"/>
        <v>failed</v>
      </c>
      <c r="E180">
        <f>IF([1]Crowdfunding_Data!F:F="failed",[1]Crowdfunding_Data!J:J,"")</f>
        <v>210</v>
      </c>
      <c r="G180" t="s">
        <v>20</v>
      </c>
      <c r="H180" s="26">
        <v>180</v>
      </c>
      <c r="I180">
        <f t="shared" si="8"/>
        <v>2.6080676186252764E-4</v>
      </c>
      <c r="K180" t="s">
        <v>14</v>
      </c>
      <c r="L180">
        <v>648</v>
      </c>
    </row>
    <row r="181" spans="2:12" x14ac:dyDescent="0.2">
      <c r="B181" t="str">
        <f t="shared" si="6"/>
        <v>successful</v>
      </c>
      <c r="C181">
        <f>IF([1]Crowdfunding_Data!F:F="successful",[1]Crowdfunding_Data!J:J,"")</f>
        <v>3537</v>
      </c>
      <c r="D181" t="str">
        <f t="shared" si="7"/>
        <v/>
      </c>
      <c r="E181" t="str">
        <f>IF([1]Crowdfunding_Data!F:F="failed",[1]Crowdfunding_Data!J:J,"")</f>
        <v/>
      </c>
      <c r="G181" t="s">
        <v>20</v>
      </c>
      <c r="H181" s="26">
        <v>181</v>
      </c>
      <c r="I181">
        <f t="shared" si="8"/>
        <v>2.6091408280830145E-4</v>
      </c>
      <c r="K181" t="s">
        <v>14</v>
      </c>
      <c r="L181">
        <v>21</v>
      </c>
    </row>
    <row r="182" spans="2:12" x14ac:dyDescent="0.2">
      <c r="B182" t="str">
        <f t="shared" si="6"/>
        <v>successful</v>
      </c>
      <c r="C182">
        <f>IF([1]Crowdfunding_Data!F:F="successful",[1]Crowdfunding_Data!J:J,"")</f>
        <v>2107</v>
      </c>
      <c r="D182" t="str">
        <f t="shared" si="7"/>
        <v/>
      </c>
      <c r="E182" t="str">
        <f>IF([1]Crowdfunding_Data!F:F="failed",[1]Crowdfunding_Data!J:J,"")</f>
        <v/>
      </c>
      <c r="G182" t="s">
        <v>20</v>
      </c>
      <c r="H182" s="26">
        <v>183</v>
      </c>
      <c r="I182">
        <f t="shared" si="8"/>
        <v>2.6112840742273927E-4</v>
      </c>
      <c r="K182" t="s">
        <v>14</v>
      </c>
      <c r="L182">
        <v>54</v>
      </c>
    </row>
    <row r="183" spans="2:12" x14ac:dyDescent="0.2">
      <c r="B183" t="str">
        <f t="shared" si="6"/>
        <v/>
      </c>
      <c r="C183" t="str">
        <f>IF([1]Crowdfunding_Data!F:F="successful",[1]Crowdfunding_Data!J:J,"")</f>
        <v/>
      </c>
      <c r="D183" t="str">
        <f t="shared" si="7"/>
        <v>failed</v>
      </c>
      <c r="E183">
        <f>IF([1]Crowdfunding_Data!F:F="failed",[1]Crowdfunding_Data!J:J,"")</f>
        <v>136</v>
      </c>
      <c r="G183" t="s">
        <v>20</v>
      </c>
      <c r="H183" s="26">
        <v>186</v>
      </c>
      <c r="I183">
        <f t="shared" si="8"/>
        <v>2.6144909865468519E-4</v>
      </c>
      <c r="K183" t="s">
        <v>14</v>
      </c>
      <c r="L183">
        <v>120</v>
      </c>
    </row>
    <row r="184" spans="2:12" x14ac:dyDescent="0.2">
      <c r="B184" t="str">
        <f t="shared" si="6"/>
        <v>successful</v>
      </c>
      <c r="C184">
        <f>IF([1]Crowdfunding_Data!F:F="successful",[1]Crowdfunding_Data!J:J,"")</f>
        <v>3318</v>
      </c>
      <c r="D184" t="str">
        <f t="shared" si="7"/>
        <v/>
      </c>
      <c r="E184" t="str">
        <f>IF([1]Crowdfunding_Data!F:F="failed",[1]Crowdfunding_Data!J:J,"")</f>
        <v/>
      </c>
      <c r="G184" t="s">
        <v>20</v>
      </c>
      <c r="H184" s="26">
        <v>186</v>
      </c>
      <c r="I184">
        <f t="shared" si="8"/>
        <v>2.6144909865468519E-4</v>
      </c>
      <c r="K184" t="s">
        <v>14</v>
      </c>
      <c r="L184">
        <v>579</v>
      </c>
    </row>
    <row r="185" spans="2:12" x14ac:dyDescent="0.2">
      <c r="B185" t="str">
        <f t="shared" si="6"/>
        <v/>
      </c>
      <c r="C185" t="str">
        <f>IF([1]Crowdfunding_Data!F:F="successful",[1]Crowdfunding_Data!J:J,"")</f>
        <v/>
      </c>
      <c r="D185" t="str">
        <f t="shared" si="7"/>
        <v>failed</v>
      </c>
      <c r="E185">
        <f>IF([1]Crowdfunding_Data!F:F="failed",[1]Crowdfunding_Data!J:J,"")</f>
        <v>86</v>
      </c>
      <c r="G185" t="s">
        <v>20</v>
      </c>
      <c r="H185" s="26">
        <v>186</v>
      </c>
      <c r="I185">
        <f t="shared" si="8"/>
        <v>2.6144909865468519E-4</v>
      </c>
      <c r="K185" t="s">
        <v>14</v>
      </c>
      <c r="L185">
        <v>2072</v>
      </c>
    </row>
    <row r="186" spans="2:12" x14ac:dyDescent="0.2">
      <c r="B186" t="str">
        <f t="shared" si="6"/>
        <v>successful</v>
      </c>
      <c r="C186">
        <f>IF([1]Crowdfunding_Data!F:F="successful",[1]Crowdfunding_Data!J:J,"")</f>
        <v>340</v>
      </c>
      <c r="D186" t="str">
        <f t="shared" si="7"/>
        <v/>
      </c>
      <c r="E186" t="str">
        <f>IF([1]Crowdfunding_Data!F:F="failed",[1]Crowdfunding_Data!J:J,"")</f>
        <v/>
      </c>
      <c r="G186" t="s">
        <v>20</v>
      </c>
      <c r="H186" s="26">
        <v>186</v>
      </c>
      <c r="I186">
        <f t="shared" si="8"/>
        <v>2.6144909865468519E-4</v>
      </c>
      <c r="K186" t="s">
        <v>14</v>
      </c>
      <c r="L186">
        <v>0</v>
      </c>
    </row>
    <row r="187" spans="2:12" x14ac:dyDescent="0.2">
      <c r="B187" t="str">
        <f t="shared" si="6"/>
        <v/>
      </c>
      <c r="C187" t="str">
        <f>IF([1]Crowdfunding_Data!F:F="successful",[1]Crowdfunding_Data!J:J,"")</f>
        <v/>
      </c>
      <c r="D187" t="str">
        <f t="shared" si="7"/>
        <v>failed</v>
      </c>
      <c r="E187">
        <f>IF([1]Crowdfunding_Data!F:F="failed",[1]Crowdfunding_Data!J:J,"")</f>
        <v>19</v>
      </c>
      <c r="G187" t="s">
        <v>20</v>
      </c>
      <c r="H187" s="26">
        <v>186</v>
      </c>
      <c r="I187">
        <f t="shared" si="8"/>
        <v>2.6144909865468519E-4</v>
      </c>
      <c r="K187" t="s">
        <v>14</v>
      </c>
      <c r="L187">
        <v>1796</v>
      </c>
    </row>
    <row r="188" spans="2:12" x14ac:dyDescent="0.2">
      <c r="B188" t="str">
        <f t="shared" si="6"/>
        <v/>
      </c>
      <c r="C188" t="str">
        <f>IF([1]Crowdfunding_Data!F:F="successful",[1]Crowdfunding_Data!J:J,"")</f>
        <v/>
      </c>
      <c r="D188" t="str">
        <f t="shared" si="7"/>
        <v>failed</v>
      </c>
      <c r="E188">
        <f>IF([1]Crowdfunding_Data!F:F="failed",[1]Crowdfunding_Data!J:J,"")</f>
        <v>886</v>
      </c>
      <c r="G188" t="s">
        <v>20</v>
      </c>
      <c r="H188" s="26">
        <v>187</v>
      </c>
      <c r="I188">
        <f t="shared" si="8"/>
        <v>2.6155578288303012E-4</v>
      </c>
      <c r="K188" t="s">
        <v>14</v>
      </c>
      <c r="L188">
        <v>62</v>
      </c>
    </row>
    <row r="189" spans="2:12" x14ac:dyDescent="0.2">
      <c r="B189" t="str">
        <f t="shared" si="6"/>
        <v>successful</v>
      </c>
      <c r="C189">
        <f>IF([1]Crowdfunding_Data!F:F="successful",[1]Crowdfunding_Data!J:J,"")</f>
        <v>1442</v>
      </c>
      <c r="D189" t="str">
        <f t="shared" si="7"/>
        <v/>
      </c>
      <c r="E189" t="str">
        <f>IF([1]Crowdfunding_Data!F:F="failed",[1]Crowdfunding_Data!J:J,"")</f>
        <v/>
      </c>
      <c r="G189" t="s">
        <v>20</v>
      </c>
      <c r="H189" s="26">
        <v>189</v>
      </c>
      <c r="I189">
        <f t="shared" si="8"/>
        <v>2.6176883107007751E-4</v>
      </c>
      <c r="K189" t="s">
        <v>14</v>
      </c>
      <c r="L189">
        <v>347</v>
      </c>
    </row>
    <row r="190" spans="2:12" x14ac:dyDescent="0.2">
      <c r="B190" t="str">
        <f t="shared" si="6"/>
        <v/>
      </c>
      <c r="C190" t="str">
        <f>IF([1]Crowdfunding_Data!F:F="successful",[1]Crowdfunding_Data!J:J,"")</f>
        <v/>
      </c>
      <c r="D190" t="str">
        <f t="shared" si="7"/>
        <v>failed</v>
      </c>
      <c r="E190">
        <f>IF([1]Crowdfunding_Data!F:F="failed",[1]Crowdfunding_Data!J:J,"")</f>
        <v>35</v>
      </c>
      <c r="G190" t="s">
        <v>20</v>
      </c>
      <c r="H190" s="26">
        <v>189</v>
      </c>
      <c r="I190">
        <f t="shared" si="8"/>
        <v>2.6176883107007751E-4</v>
      </c>
      <c r="K190" t="s">
        <v>14</v>
      </c>
      <c r="L190">
        <v>19</v>
      </c>
    </row>
    <row r="191" spans="2:12" x14ac:dyDescent="0.2">
      <c r="B191" t="str">
        <f t="shared" si="6"/>
        <v/>
      </c>
      <c r="C191" t="str">
        <f>IF([1]Crowdfunding_Data!F:F="successful",[1]Crowdfunding_Data!J:J,"")</f>
        <v/>
      </c>
      <c r="D191" t="str">
        <f t="shared" si="7"/>
        <v/>
      </c>
      <c r="E191" t="str">
        <f>IF([1]Crowdfunding_Data!F:F="failed",[1]Crowdfunding_Data!J:J,"")</f>
        <v/>
      </c>
      <c r="G191" t="s">
        <v>20</v>
      </c>
      <c r="H191" s="26">
        <v>190</v>
      </c>
      <c r="I191">
        <f t="shared" si="8"/>
        <v>2.6187519469712415E-4</v>
      </c>
      <c r="K191" t="s">
        <v>14</v>
      </c>
      <c r="L191">
        <v>1258</v>
      </c>
    </row>
    <row r="192" spans="2:12" x14ac:dyDescent="0.2">
      <c r="B192" t="str">
        <f t="shared" si="6"/>
        <v/>
      </c>
      <c r="C192" t="str">
        <f>IF([1]Crowdfunding_Data!F:F="successful",[1]Crowdfunding_Data!J:J,"")</f>
        <v/>
      </c>
      <c r="D192" t="str">
        <f t="shared" si="7"/>
        <v>failed</v>
      </c>
      <c r="E192">
        <f>IF([1]Crowdfunding_Data!F:F="failed",[1]Crowdfunding_Data!J:J,"")</f>
        <v>24</v>
      </c>
      <c r="G192" t="s">
        <v>20</v>
      </c>
      <c r="H192" s="26">
        <v>190</v>
      </c>
      <c r="I192">
        <f t="shared" si="8"/>
        <v>2.6187519469712415E-4</v>
      </c>
      <c r="K192" t="s">
        <v>14</v>
      </c>
      <c r="L192">
        <v>362</v>
      </c>
    </row>
    <row r="193" spans="2:12" x14ac:dyDescent="0.2">
      <c r="B193" t="str">
        <f t="shared" si="6"/>
        <v/>
      </c>
      <c r="C193" t="str">
        <f>IF([1]Crowdfunding_Data!F:F="successful",[1]Crowdfunding_Data!J:J,"")</f>
        <v/>
      </c>
      <c r="D193" t="str">
        <f t="shared" si="7"/>
        <v>failed</v>
      </c>
      <c r="E193">
        <f>IF([1]Crowdfunding_Data!F:F="failed",[1]Crowdfunding_Data!J:J,"")</f>
        <v>86</v>
      </c>
      <c r="G193" t="s">
        <v>20</v>
      </c>
      <c r="H193" s="26">
        <v>191</v>
      </c>
      <c r="I193">
        <f t="shared" si="8"/>
        <v>2.6198145112561034E-4</v>
      </c>
      <c r="K193" t="s">
        <v>14</v>
      </c>
      <c r="L193">
        <v>133</v>
      </c>
    </row>
    <row r="194" spans="2:12" x14ac:dyDescent="0.2">
      <c r="B194" t="str">
        <f t="shared" ref="B194:B257" si="9">IF(ISNUMBER(C194),"successful","")</f>
        <v/>
      </c>
      <c r="C194" t="str">
        <f>IF([1]Crowdfunding_Data!F:F="successful",[1]Crowdfunding_Data!J:J,"")</f>
        <v/>
      </c>
      <c r="D194" t="str">
        <f t="shared" si="7"/>
        <v>failed</v>
      </c>
      <c r="E194">
        <f>IF([1]Crowdfunding_Data!F:F="failed",[1]Crowdfunding_Data!J:J,"")</f>
        <v>243</v>
      </c>
      <c r="G194" t="s">
        <v>20</v>
      </c>
      <c r="H194" s="26">
        <v>191</v>
      </c>
      <c r="I194">
        <f t="shared" si="8"/>
        <v>2.6198145112561034E-4</v>
      </c>
      <c r="K194" t="s">
        <v>14</v>
      </c>
      <c r="L194">
        <v>846</v>
      </c>
    </row>
    <row r="195" spans="2:12" x14ac:dyDescent="0.2">
      <c r="B195" t="str">
        <f t="shared" si="9"/>
        <v/>
      </c>
      <c r="C195" t="str">
        <f>IF([1]Crowdfunding_Data!F:F="successful",[1]Crowdfunding_Data!J:J,"")</f>
        <v/>
      </c>
      <c r="D195" t="str">
        <f t="shared" ref="D195:D258" si="10">IF(ISNUMBER(E195),"failed","")</f>
        <v>failed</v>
      </c>
      <c r="E195">
        <f>IF([1]Crowdfunding_Data!F:F="failed",[1]Crowdfunding_Data!J:J,"")</f>
        <v>65</v>
      </c>
      <c r="G195" t="s">
        <v>20</v>
      </c>
      <c r="H195" s="26">
        <v>192</v>
      </c>
      <c r="I195">
        <f t="shared" ref="I195:I258" si="11">_xlfn.NORM.DIST(H195,$S$7,$S$13,0)</f>
        <v>2.6208760019000071E-4</v>
      </c>
      <c r="K195" t="s">
        <v>14</v>
      </c>
      <c r="L195">
        <v>10</v>
      </c>
    </row>
    <row r="196" spans="2:12" x14ac:dyDescent="0.2">
      <c r="B196" t="str">
        <f t="shared" si="9"/>
        <v>successful</v>
      </c>
      <c r="C196">
        <f>IF([1]Crowdfunding_Data!F:F="successful",[1]Crowdfunding_Data!J:J,"")</f>
        <v>126</v>
      </c>
      <c r="D196" t="str">
        <f t="shared" si="10"/>
        <v/>
      </c>
      <c r="E196" t="str">
        <f>IF([1]Crowdfunding_Data!F:F="failed",[1]Crowdfunding_Data!J:J,"")</f>
        <v/>
      </c>
      <c r="G196" t="s">
        <v>20</v>
      </c>
      <c r="H196" s="26">
        <v>192</v>
      </c>
      <c r="I196">
        <f t="shared" si="11"/>
        <v>2.6208760019000071E-4</v>
      </c>
      <c r="K196" t="s">
        <v>14</v>
      </c>
      <c r="L196">
        <v>191</v>
      </c>
    </row>
    <row r="197" spans="2:12" x14ac:dyDescent="0.2">
      <c r="B197" t="str">
        <f t="shared" si="9"/>
        <v>successful</v>
      </c>
      <c r="C197">
        <f>IF([1]Crowdfunding_Data!F:F="successful",[1]Crowdfunding_Data!J:J,"")</f>
        <v>524</v>
      </c>
      <c r="D197" t="str">
        <f t="shared" si="10"/>
        <v/>
      </c>
      <c r="E197" t="str">
        <f>IF([1]Crowdfunding_Data!F:F="failed",[1]Crowdfunding_Data!J:J,"")</f>
        <v/>
      </c>
      <c r="G197" t="s">
        <v>20</v>
      </c>
      <c r="H197" s="26">
        <v>194</v>
      </c>
      <c r="I197">
        <f t="shared" si="11"/>
        <v>2.6229957556494311E-4</v>
      </c>
      <c r="K197" t="s">
        <v>14</v>
      </c>
      <c r="L197">
        <v>1979</v>
      </c>
    </row>
    <row r="198" spans="2:12" x14ac:dyDescent="0.2">
      <c r="B198" t="str">
        <f t="shared" si="9"/>
        <v/>
      </c>
      <c r="C198" t="str">
        <f>IF([1]Crowdfunding_Data!F:F="successful",[1]Crowdfunding_Data!J:J,"")</f>
        <v/>
      </c>
      <c r="D198" t="str">
        <f t="shared" si="10"/>
        <v>failed</v>
      </c>
      <c r="E198">
        <f>IF([1]Crowdfunding_Data!F:F="failed",[1]Crowdfunding_Data!J:J,"")</f>
        <v>100</v>
      </c>
      <c r="G198" t="s">
        <v>20</v>
      </c>
      <c r="H198" s="26">
        <v>194</v>
      </c>
      <c r="I198">
        <f t="shared" si="11"/>
        <v>2.6229957556494311E-4</v>
      </c>
      <c r="K198" t="s">
        <v>14</v>
      </c>
      <c r="L198">
        <v>63</v>
      </c>
    </row>
    <row r="199" spans="2:12" x14ac:dyDescent="0.2">
      <c r="B199" t="str">
        <f t="shared" si="9"/>
        <v>successful</v>
      </c>
      <c r="C199">
        <f>IF([1]Crowdfunding_Data!F:F="successful",[1]Crowdfunding_Data!J:J,"")</f>
        <v>1989</v>
      </c>
      <c r="D199" t="str">
        <f t="shared" si="10"/>
        <v/>
      </c>
      <c r="E199" t="str">
        <f>IF([1]Crowdfunding_Data!F:F="failed",[1]Crowdfunding_Data!J:J,"")</f>
        <v/>
      </c>
      <c r="G199" t="s">
        <v>20</v>
      </c>
      <c r="H199" s="26">
        <v>194</v>
      </c>
      <c r="I199">
        <f t="shared" si="11"/>
        <v>2.6229957556494311E-4</v>
      </c>
      <c r="K199" t="s">
        <v>14</v>
      </c>
      <c r="L199">
        <v>6080</v>
      </c>
    </row>
    <row r="200" spans="2:12" x14ac:dyDescent="0.2">
      <c r="B200" t="str">
        <f t="shared" si="9"/>
        <v/>
      </c>
      <c r="C200" t="str">
        <f>IF([1]Crowdfunding_Data!F:F="successful",[1]Crowdfunding_Data!J:J,"")</f>
        <v/>
      </c>
      <c r="D200" t="str">
        <f t="shared" si="10"/>
        <v>failed</v>
      </c>
      <c r="E200">
        <f>IF([1]Crowdfunding_Data!F:F="failed",[1]Crowdfunding_Data!J:J,"")</f>
        <v>168</v>
      </c>
      <c r="G200" t="s">
        <v>20</v>
      </c>
      <c r="H200" s="26">
        <v>195</v>
      </c>
      <c r="I200">
        <f t="shared" si="11"/>
        <v>2.6240540154501561E-4</v>
      </c>
      <c r="K200" t="s">
        <v>14</v>
      </c>
      <c r="L200">
        <v>80</v>
      </c>
    </row>
    <row r="201" spans="2:12" x14ac:dyDescent="0.2">
      <c r="B201" t="str">
        <f t="shared" si="9"/>
        <v/>
      </c>
      <c r="C201" t="str">
        <f>IF([1]Crowdfunding_Data!F:F="successful",[1]Crowdfunding_Data!J:J,"")</f>
        <v/>
      </c>
      <c r="D201" t="str">
        <f t="shared" si="10"/>
        <v>failed</v>
      </c>
      <c r="E201">
        <f>IF([1]Crowdfunding_Data!F:F="failed",[1]Crowdfunding_Data!J:J,"")</f>
        <v>13</v>
      </c>
      <c r="G201" t="s">
        <v>20</v>
      </c>
      <c r="H201" s="26">
        <v>195</v>
      </c>
      <c r="I201">
        <f t="shared" si="11"/>
        <v>2.6240540154501561E-4</v>
      </c>
      <c r="K201" t="s">
        <v>14</v>
      </c>
      <c r="L201">
        <v>9</v>
      </c>
    </row>
    <row r="202" spans="2:12" x14ac:dyDescent="0.2">
      <c r="B202" t="str">
        <f t="shared" si="9"/>
        <v/>
      </c>
      <c r="C202" t="str">
        <f>IF([1]Crowdfunding_Data!F:F="successful",[1]Crowdfunding_Data!J:J,"")</f>
        <v/>
      </c>
      <c r="D202" t="str">
        <f t="shared" si="10"/>
        <v>failed</v>
      </c>
      <c r="E202">
        <f>IF([1]Crowdfunding_Data!F:F="failed",[1]Crowdfunding_Data!J:J,"")</f>
        <v>1</v>
      </c>
      <c r="G202" t="s">
        <v>20</v>
      </c>
      <c r="H202" s="26">
        <v>196</v>
      </c>
      <c r="I202">
        <f t="shared" si="11"/>
        <v>2.6251111950003432E-4</v>
      </c>
      <c r="K202" t="s">
        <v>14</v>
      </c>
      <c r="L202">
        <v>1784</v>
      </c>
    </row>
    <row r="203" spans="2:12" x14ac:dyDescent="0.2">
      <c r="B203" t="str">
        <f t="shared" si="9"/>
        <v>successful</v>
      </c>
      <c r="C203">
        <f>IF([1]Crowdfunding_Data!F:F="successful",[1]Crowdfunding_Data!J:J,"")</f>
        <v>157</v>
      </c>
      <c r="D203" t="str">
        <f t="shared" si="10"/>
        <v/>
      </c>
      <c r="E203" t="str">
        <f>IF([1]Crowdfunding_Data!F:F="failed",[1]Crowdfunding_Data!J:J,"")</f>
        <v/>
      </c>
      <c r="G203" t="s">
        <v>20</v>
      </c>
      <c r="H203" s="26">
        <v>198</v>
      </c>
      <c r="I203">
        <f t="shared" si="11"/>
        <v>2.6272223067526324E-4</v>
      </c>
      <c r="K203" t="s">
        <v>14</v>
      </c>
      <c r="L203">
        <v>243</v>
      </c>
    </row>
    <row r="204" spans="2:12" x14ac:dyDescent="0.2">
      <c r="B204" t="str">
        <f t="shared" si="9"/>
        <v/>
      </c>
      <c r="C204" t="str">
        <f>IF([1]Crowdfunding_Data!F:F="successful",[1]Crowdfunding_Data!J:J,"")</f>
        <v/>
      </c>
      <c r="D204" t="str">
        <f t="shared" si="10"/>
        <v/>
      </c>
      <c r="E204" t="str">
        <f>IF([1]Crowdfunding_Data!F:F="failed",[1]Crowdfunding_Data!J:J,"")</f>
        <v/>
      </c>
      <c r="G204" t="s">
        <v>20</v>
      </c>
      <c r="H204" s="26">
        <v>198</v>
      </c>
      <c r="I204">
        <f t="shared" si="11"/>
        <v>2.6272223067526324E-4</v>
      </c>
      <c r="K204" t="s">
        <v>14</v>
      </c>
      <c r="L204">
        <v>1296</v>
      </c>
    </row>
    <row r="205" spans="2:12" x14ac:dyDescent="0.2">
      <c r="B205" t="str">
        <f t="shared" si="9"/>
        <v>successful</v>
      </c>
      <c r="C205">
        <f>IF([1]Crowdfunding_Data!F:F="successful",[1]Crowdfunding_Data!J:J,"")</f>
        <v>4498</v>
      </c>
      <c r="D205" t="str">
        <f t="shared" si="10"/>
        <v/>
      </c>
      <c r="E205" t="str">
        <f>IF([1]Crowdfunding_Data!F:F="failed",[1]Crowdfunding_Data!J:J,"")</f>
        <v/>
      </c>
      <c r="G205" t="s">
        <v>20</v>
      </c>
      <c r="H205" s="26">
        <v>199</v>
      </c>
      <c r="I205">
        <f t="shared" si="11"/>
        <v>2.6282762356595059E-4</v>
      </c>
      <c r="K205" t="s">
        <v>14</v>
      </c>
      <c r="L205">
        <v>77</v>
      </c>
    </row>
    <row r="206" spans="2:12" x14ac:dyDescent="0.2">
      <c r="B206" t="str">
        <f t="shared" si="9"/>
        <v/>
      </c>
      <c r="C206" t="str">
        <f>IF([1]Crowdfunding_Data!F:F="successful",[1]Crowdfunding_Data!J:J,"")</f>
        <v/>
      </c>
      <c r="D206" t="str">
        <f t="shared" si="10"/>
        <v>failed</v>
      </c>
      <c r="E206">
        <f>IF([1]Crowdfunding_Data!F:F="failed",[1]Crowdfunding_Data!J:J,"")</f>
        <v>40</v>
      </c>
      <c r="G206" t="s">
        <v>20</v>
      </c>
      <c r="H206" s="26">
        <v>199</v>
      </c>
      <c r="I206">
        <f t="shared" si="11"/>
        <v>2.6282762356595059E-4</v>
      </c>
      <c r="K206" t="s">
        <v>14</v>
      </c>
      <c r="L206">
        <v>395</v>
      </c>
    </row>
    <row r="207" spans="2:12" x14ac:dyDescent="0.2">
      <c r="B207" t="str">
        <f t="shared" si="9"/>
        <v>successful</v>
      </c>
      <c r="C207">
        <f>IF([1]Crowdfunding_Data!F:F="successful",[1]Crowdfunding_Data!J:J,"")</f>
        <v>80</v>
      </c>
      <c r="D207" t="str">
        <f t="shared" si="10"/>
        <v/>
      </c>
      <c r="E207" t="str">
        <f>IF([1]Crowdfunding_Data!F:F="failed",[1]Crowdfunding_Data!J:J,"")</f>
        <v/>
      </c>
      <c r="G207" t="s">
        <v>20</v>
      </c>
      <c r="H207" s="26">
        <v>201</v>
      </c>
      <c r="I207">
        <f t="shared" si="11"/>
        <v>2.6303808313056905E-4</v>
      </c>
      <c r="K207" t="s">
        <v>14</v>
      </c>
      <c r="L207">
        <v>49</v>
      </c>
    </row>
    <row r="208" spans="2:12" x14ac:dyDescent="0.2">
      <c r="B208" t="str">
        <f t="shared" si="9"/>
        <v/>
      </c>
      <c r="C208" t="str">
        <f>IF([1]Crowdfunding_Data!F:F="successful",[1]Crowdfunding_Data!J:J,"")</f>
        <v/>
      </c>
      <c r="D208" t="str">
        <f t="shared" si="10"/>
        <v/>
      </c>
      <c r="E208" t="str">
        <f>IF([1]Crowdfunding_Data!F:F="failed",[1]Crowdfunding_Data!J:J,"")</f>
        <v/>
      </c>
      <c r="G208" t="s">
        <v>20</v>
      </c>
      <c r="H208" s="26">
        <v>202</v>
      </c>
      <c r="I208">
        <f t="shared" si="11"/>
        <v>2.6314314947570343E-4</v>
      </c>
      <c r="K208" t="s">
        <v>14</v>
      </c>
      <c r="L208">
        <v>180</v>
      </c>
    </row>
    <row r="209" spans="2:12" x14ac:dyDescent="0.2">
      <c r="B209" t="str">
        <f t="shared" si="9"/>
        <v>successful</v>
      </c>
      <c r="C209">
        <f>IF([1]Crowdfunding_Data!F:F="successful",[1]Crowdfunding_Data!J:J,"")</f>
        <v>43</v>
      </c>
      <c r="D209" t="str">
        <f t="shared" si="10"/>
        <v/>
      </c>
      <c r="E209" t="str">
        <f>IF([1]Crowdfunding_Data!F:F="failed",[1]Crowdfunding_Data!J:J,"")</f>
        <v/>
      </c>
      <c r="G209" t="s">
        <v>20</v>
      </c>
      <c r="H209" s="26">
        <v>202</v>
      </c>
      <c r="I209">
        <f t="shared" si="11"/>
        <v>2.6314314947570343E-4</v>
      </c>
      <c r="K209" t="s">
        <v>14</v>
      </c>
      <c r="L209">
        <v>2690</v>
      </c>
    </row>
    <row r="210" spans="2:12" x14ac:dyDescent="0.2">
      <c r="B210" t="str">
        <f t="shared" si="9"/>
        <v>successful</v>
      </c>
      <c r="C210">
        <f>IF([1]Crowdfunding_Data!F:F="successful",[1]Crowdfunding_Data!J:J,"")</f>
        <v>2053</v>
      </c>
      <c r="D210" t="str">
        <f t="shared" si="10"/>
        <v/>
      </c>
      <c r="E210" t="str">
        <f>IF([1]Crowdfunding_Data!F:F="failed",[1]Crowdfunding_Data!J:J,"")</f>
        <v/>
      </c>
      <c r="G210" t="s">
        <v>20</v>
      </c>
      <c r="H210" s="26">
        <v>203</v>
      </c>
      <c r="I210">
        <f t="shared" si="11"/>
        <v>2.6324810664372678E-4</v>
      </c>
      <c r="K210" t="s">
        <v>14</v>
      </c>
      <c r="L210">
        <v>2779</v>
      </c>
    </row>
    <row r="211" spans="2:12" x14ac:dyDescent="0.2">
      <c r="B211" t="str">
        <f t="shared" si="9"/>
        <v/>
      </c>
      <c r="C211" t="str">
        <f>IF([1]Crowdfunding_Data!F:F="successful",[1]Crowdfunding_Data!J:J,"")</f>
        <v/>
      </c>
      <c r="D211" t="str">
        <f t="shared" si="10"/>
        <v/>
      </c>
      <c r="E211" t="str">
        <f>IF([1]Crowdfunding_Data!F:F="failed",[1]Crowdfunding_Data!J:J,"")</f>
        <v/>
      </c>
      <c r="G211" t="s">
        <v>20</v>
      </c>
      <c r="H211" s="26">
        <v>205</v>
      </c>
      <c r="I211">
        <f t="shared" si="11"/>
        <v>2.6345769279219171E-4</v>
      </c>
      <c r="K211" t="s">
        <v>14</v>
      </c>
      <c r="L211">
        <v>92</v>
      </c>
    </row>
    <row r="212" spans="2:12" x14ac:dyDescent="0.2">
      <c r="B212" t="str">
        <f t="shared" si="9"/>
        <v/>
      </c>
      <c r="C212" t="str">
        <f>IF([1]Crowdfunding_Data!F:F="successful",[1]Crowdfunding_Data!J:J,"")</f>
        <v/>
      </c>
      <c r="D212" t="str">
        <f t="shared" si="10"/>
        <v>failed</v>
      </c>
      <c r="E212">
        <f>IF([1]Crowdfunding_Data!F:F="failed",[1]Crowdfunding_Data!J:J,"")</f>
        <v>226</v>
      </c>
      <c r="G212" t="s">
        <v>20</v>
      </c>
      <c r="H212" s="26">
        <v>206</v>
      </c>
      <c r="I212">
        <f t="shared" si="11"/>
        <v>2.6356232144481706E-4</v>
      </c>
      <c r="K212" t="s">
        <v>14</v>
      </c>
      <c r="L212">
        <v>1028</v>
      </c>
    </row>
    <row r="213" spans="2:12" x14ac:dyDescent="0.2">
      <c r="B213" t="str">
        <f t="shared" si="9"/>
        <v/>
      </c>
      <c r="C213" t="str">
        <f>IF([1]Crowdfunding_Data!F:F="successful",[1]Crowdfunding_Data!J:J,"")</f>
        <v/>
      </c>
      <c r="D213" t="str">
        <f t="shared" si="10"/>
        <v>failed</v>
      </c>
      <c r="E213">
        <f>IF([1]Crowdfunding_Data!F:F="failed",[1]Crowdfunding_Data!J:J,"")</f>
        <v>1625</v>
      </c>
      <c r="G213" t="s">
        <v>20</v>
      </c>
      <c r="H213" s="26">
        <v>209</v>
      </c>
      <c r="I213">
        <f t="shared" si="11"/>
        <v>2.638755477519664E-4</v>
      </c>
      <c r="K213" t="s">
        <v>14</v>
      </c>
      <c r="L213">
        <v>26</v>
      </c>
    </row>
    <row r="214" spans="2:12" x14ac:dyDescent="0.2">
      <c r="B214" t="str">
        <f t="shared" si="9"/>
        <v>successful</v>
      </c>
      <c r="C214">
        <f>IF([1]Crowdfunding_Data!F:F="successful",[1]Crowdfunding_Data!J:J,"")</f>
        <v>168</v>
      </c>
      <c r="D214" t="str">
        <f t="shared" si="10"/>
        <v/>
      </c>
      <c r="E214" t="str">
        <f>IF([1]Crowdfunding_Data!F:F="failed",[1]Crowdfunding_Data!J:J,"")</f>
        <v/>
      </c>
      <c r="G214" t="s">
        <v>20</v>
      </c>
      <c r="H214" s="26">
        <v>211</v>
      </c>
      <c r="I214">
        <f t="shared" si="11"/>
        <v>2.6408381394670395E-4</v>
      </c>
      <c r="K214" t="s">
        <v>14</v>
      </c>
      <c r="L214">
        <v>1790</v>
      </c>
    </row>
    <row r="215" spans="2:12" x14ac:dyDescent="0.2">
      <c r="B215" t="str">
        <f t="shared" si="9"/>
        <v>successful</v>
      </c>
      <c r="C215">
        <f>IF([1]Crowdfunding_Data!F:F="successful",[1]Crowdfunding_Data!J:J,"")</f>
        <v>4289</v>
      </c>
      <c r="D215" t="str">
        <f t="shared" si="10"/>
        <v/>
      </c>
      <c r="E215" t="str">
        <f>IF([1]Crowdfunding_Data!F:F="failed",[1]Crowdfunding_Data!J:J,"")</f>
        <v/>
      </c>
      <c r="G215" t="s">
        <v>20</v>
      </c>
      <c r="H215" s="26">
        <v>211</v>
      </c>
      <c r="I215">
        <f t="shared" si="11"/>
        <v>2.6408381394670395E-4</v>
      </c>
      <c r="K215" t="s">
        <v>14</v>
      </c>
      <c r="L215">
        <v>37</v>
      </c>
    </row>
    <row r="216" spans="2:12" x14ac:dyDescent="0.2">
      <c r="B216" t="str">
        <f t="shared" si="9"/>
        <v>successful</v>
      </c>
      <c r="C216">
        <f>IF([1]Crowdfunding_Data!F:F="successful",[1]Crowdfunding_Data!J:J,"")</f>
        <v>165</v>
      </c>
      <c r="D216" t="str">
        <f t="shared" si="10"/>
        <v/>
      </c>
      <c r="E216" t="str">
        <f>IF([1]Crowdfunding_Data!F:F="failed",[1]Crowdfunding_Data!J:J,"")</f>
        <v/>
      </c>
      <c r="G216" t="s">
        <v>20</v>
      </c>
      <c r="H216" s="26">
        <v>214</v>
      </c>
      <c r="I216">
        <f t="shared" si="11"/>
        <v>2.643953829605694E-4</v>
      </c>
      <c r="K216" t="s">
        <v>14</v>
      </c>
      <c r="L216">
        <v>35</v>
      </c>
    </row>
    <row r="217" spans="2:12" x14ac:dyDescent="0.2">
      <c r="B217" t="str">
        <f t="shared" si="9"/>
        <v/>
      </c>
      <c r="C217" t="str">
        <f>IF([1]Crowdfunding_Data!F:F="successful",[1]Crowdfunding_Data!J:J,"")</f>
        <v/>
      </c>
      <c r="D217" t="str">
        <f t="shared" si="10"/>
        <v>failed</v>
      </c>
      <c r="E217">
        <f>IF([1]Crowdfunding_Data!F:F="failed",[1]Crowdfunding_Data!J:J,"")</f>
        <v>143</v>
      </c>
      <c r="G217" t="s">
        <v>20</v>
      </c>
      <c r="H217" s="26">
        <v>218</v>
      </c>
      <c r="I217">
        <f t="shared" si="11"/>
        <v>2.6480925162291274E-4</v>
      </c>
      <c r="K217" t="s">
        <v>14</v>
      </c>
      <c r="L217">
        <v>558</v>
      </c>
    </row>
    <row r="218" spans="2:12" x14ac:dyDescent="0.2">
      <c r="B218" t="str">
        <f t="shared" si="9"/>
        <v>successful</v>
      </c>
      <c r="C218">
        <f>IF([1]Crowdfunding_Data!F:F="successful",[1]Crowdfunding_Data!J:J,"")</f>
        <v>1815</v>
      </c>
      <c r="D218" t="str">
        <f t="shared" si="10"/>
        <v/>
      </c>
      <c r="E218" t="str">
        <f>IF([1]Crowdfunding_Data!F:F="failed",[1]Crowdfunding_Data!J:J,"")</f>
        <v/>
      </c>
      <c r="G218" t="s">
        <v>20</v>
      </c>
      <c r="H218" s="26">
        <v>219</v>
      </c>
      <c r="I218">
        <f t="shared" si="11"/>
        <v>2.6491243972516331E-4</v>
      </c>
      <c r="K218" t="s">
        <v>14</v>
      </c>
      <c r="L218">
        <v>64</v>
      </c>
    </row>
    <row r="219" spans="2:12" x14ac:dyDescent="0.2">
      <c r="B219" t="str">
        <f t="shared" si="9"/>
        <v/>
      </c>
      <c r="C219" t="str">
        <f>IF([1]Crowdfunding_Data!F:F="successful",[1]Crowdfunding_Data!J:J,"")</f>
        <v/>
      </c>
      <c r="D219" t="str">
        <f t="shared" si="10"/>
        <v>failed</v>
      </c>
      <c r="E219">
        <f>IF([1]Crowdfunding_Data!F:F="failed",[1]Crowdfunding_Data!J:J,"")</f>
        <v>934</v>
      </c>
      <c r="G219" t="s">
        <v>20</v>
      </c>
      <c r="H219" s="26">
        <v>220</v>
      </c>
      <c r="I219">
        <f t="shared" si="11"/>
        <v>2.650155158777374E-4</v>
      </c>
      <c r="K219" t="s">
        <v>14</v>
      </c>
      <c r="L219">
        <v>245</v>
      </c>
    </row>
    <row r="220" spans="2:12" x14ac:dyDescent="0.2">
      <c r="B220" t="str">
        <f t="shared" si="9"/>
        <v>successful</v>
      </c>
      <c r="C220">
        <f>IF([1]Crowdfunding_Data!F:F="successful",[1]Crowdfunding_Data!J:J,"")</f>
        <v>397</v>
      </c>
      <c r="D220" t="str">
        <f t="shared" si="10"/>
        <v/>
      </c>
      <c r="E220" t="str">
        <f>IF([1]Crowdfunding_Data!F:F="failed",[1]Crowdfunding_Data!J:J,"")</f>
        <v/>
      </c>
      <c r="G220" t="s">
        <v>20</v>
      </c>
      <c r="H220" s="26">
        <v>220</v>
      </c>
      <c r="I220">
        <f t="shared" si="11"/>
        <v>2.650155158777374E-4</v>
      </c>
      <c r="K220" t="s">
        <v>14</v>
      </c>
      <c r="L220">
        <v>71</v>
      </c>
    </row>
    <row r="221" spans="2:12" x14ac:dyDescent="0.2">
      <c r="B221" t="str">
        <f t="shared" si="9"/>
        <v>successful</v>
      </c>
      <c r="C221">
        <f>IF([1]Crowdfunding_Data!F:F="successful",[1]Crowdfunding_Data!J:J,"")</f>
        <v>1539</v>
      </c>
      <c r="D221" t="str">
        <f t="shared" si="10"/>
        <v/>
      </c>
      <c r="E221" t="str">
        <f>IF([1]Crowdfunding_Data!F:F="failed",[1]Crowdfunding_Data!J:J,"")</f>
        <v/>
      </c>
      <c r="G221" t="s">
        <v>20</v>
      </c>
      <c r="H221" s="26">
        <v>221</v>
      </c>
      <c r="I221">
        <f t="shared" si="11"/>
        <v>2.6511847991869035E-4</v>
      </c>
      <c r="K221" t="s">
        <v>14</v>
      </c>
      <c r="L221">
        <v>42</v>
      </c>
    </row>
    <row r="222" spans="2:12" x14ac:dyDescent="0.2">
      <c r="B222" t="str">
        <f t="shared" si="9"/>
        <v/>
      </c>
      <c r="C222" t="str">
        <f>IF([1]Crowdfunding_Data!F:F="successful",[1]Crowdfunding_Data!J:J,"")</f>
        <v/>
      </c>
      <c r="D222" t="str">
        <f t="shared" si="10"/>
        <v>failed</v>
      </c>
      <c r="E222">
        <f>IF([1]Crowdfunding_Data!F:F="failed",[1]Crowdfunding_Data!J:J,"")</f>
        <v>17</v>
      </c>
      <c r="G222" t="s">
        <v>20</v>
      </c>
      <c r="H222" s="26">
        <v>222</v>
      </c>
      <c r="I222">
        <f t="shared" si="11"/>
        <v>2.6522133168620763E-4</v>
      </c>
      <c r="K222" t="s">
        <v>14</v>
      </c>
      <c r="L222">
        <v>156</v>
      </c>
    </row>
    <row r="223" spans="2:12" x14ac:dyDescent="0.2">
      <c r="B223" t="str">
        <f t="shared" si="9"/>
        <v/>
      </c>
      <c r="C223" t="str">
        <f>IF([1]Crowdfunding_Data!F:F="successful",[1]Crowdfunding_Data!J:J,"")</f>
        <v/>
      </c>
      <c r="D223" t="str">
        <f t="shared" si="10"/>
        <v>failed</v>
      </c>
      <c r="E223">
        <f>IF([1]Crowdfunding_Data!F:F="failed",[1]Crowdfunding_Data!J:J,"")</f>
        <v>2179</v>
      </c>
      <c r="G223" t="s">
        <v>20</v>
      </c>
      <c r="H223" s="26">
        <v>222</v>
      </c>
      <c r="I223">
        <f t="shared" si="11"/>
        <v>2.6522133168620763E-4</v>
      </c>
      <c r="K223" t="s">
        <v>14</v>
      </c>
      <c r="L223">
        <v>1368</v>
      </c>
    </row>
    <row r="224" spans="2:12" x14ac:dyDescent="0.2">
      <c r="B224" t="str">
        <f t="shared" si="9"/>
        <v>successful</v>
      </c>
      <c r="C224">
        <f>IF([1]Crowdfunding_Data!F:F="successful",[1]Crowdfunding_Data!J:J,"")</f>
        <v>138</v>
      </c>
      <c r="D224" t="str">
        <f t="shared" si="10"/>
        <v/>
      </c>
      <c r="E224" t="str">
        <f>IF([1]Crowdfunding_Data!F:F="failed",[1]Crowdfunding_Data!J:J,"")</f>
        <v/>
      </c>
      <c r="G224" t="s">
        <v>20</v>
      </c>
      <c r="H224" s="26">
        <v>223</v>
      </c>
      <c r="I224">
        <f t="shared" si="11"/>
        <v>2.653240710186056E-4</v>
      </c>
      <c r="K224" t="s">
        <v>14</v>
      </c>
      <c r="L224">
        <v>102</v>
      </c>
    </row>
    <row r="225" spans="2:12" x14ac:dyDescent="0.2">
      <c r="B225" t="str">
        <f t="shared" si="9"/>
        <v/>
      </c>
      <c r="C225" t="str">
        <f>IF([1]Crowdfunding_Data!F:F="successful",[1]Crowdfunding_Data!J:J,"")</f>
        <v/>
      </c>
      <c r="D225" t="str">
        <f t="shared" si="10"/>
        <v>failed</v>
      </c>
      <c r="E225">
        <f>IF([1]Crowdfunding_Data!F:F="failed",[1]Crowdfunding_Data!J:J,"")</f>
        <v>931</v>
      </c>
      <c r="G225" t="s">
        <v>20</v>
      </c>
      <c r="H225" s="26">
        <v>226</v>
      </c>
      <c r="I225">
        <f t="shared" si="11"/>
        <v>2.6563161279021268E-4</v>
      </c>
      <c r="K225" t="s">
        <v>14</v>
      </c>
      <c r="L225">
        <v>86</v>
      </c>
    </row>
    <row r="226" spans="2:12" x14ac:dyDescent="0.2">
      <c r="B226" t="str">
        <f t="shared" si="9"/>
        <v>successful</v>
      </c>
      <c r="C226">
        <f>IF([1]Crowdfunding_Data!F:F="successful",[1]Crowdfunding_Data!J:J,"")</f>
        <v>3594</v>
      </c>
      <c r="D226" t="str">
        <f t="shared" si="10"/>
        <v/>
      </c>
      <c r="E226" t="str">
        <f>IF([1]Crowdfunding_Data!F:F="failed",[1]Crowdfunding_Data!J:J,"")</f>
        <v/>
      </c>
      <c r="G226" t="s">
        <v>20</v>
      </c>
      <c r="H226" s="26">
        <v>227</v>
      </c>
      <c r="I226">
        <f t="shared" si="11"/>
        <v>2.6573390076792166E-4</v>
      </c>
      <c r="K226" t="s">
        <v>14</v>
      </c>
      <c r="L226">
        <v>253</v>
      </c>
    </row>
    <row r="227" spans="2:12" x14ac:dyDescent="0.2">
      <c r="B227" t="str">
        <f t="shared" si="9"/>
        <v>successful</v>
      </c>
      <c r="C227">
        <f>IF([1]Crowdfunding_Data!F:F="successful",[1]Crowdfunding_Data!J:J,"")</f>
        <v>5880</v>
      </c>
      <c r="D227" t="str">
        <f t="shared" si="10"/>
        <v/>
      </c>
      <c r="E227" t="str">
        <f>IF([1]Crowdfunding_Data!F:F="failed",[1]Crowdfunding_Data!J:J,"")</f>
        <v/>
      </c>
      <c r="G227" t="s">
        <v>20</v>
      </c>
      <c r="H227" s="26">
        <v>234</v>
      </c>
      <c r="I227">
        <f t="shared" si="11"/>
        <v>2.664467368475283E-4</v>
      </c>
      <c r="K227" t="s">
        <v>14</v>
      </c>
      <c r="L227">
        <v>157</v>
      </c>
    </row>
    <row r="228" spans="2:12" x14ac:dyDescent="0.2">
      <c r="B228" t="str">
        <f t="shared" si="9"/>
        <v>successful</v>
      </c>
      <c r="C228">
        <f>IF([1]Crowdfunding_Data!F:F="successful",[1]Crowdfunding_Data!J:J,"")</f>
        <v>112</v>
      </c>
      <c r="D228" t="str">
        <f t="shared" si="10"/>
        <v/>
      </c>
      <c r="E228" t="str">
        <f>IF([1]Crowdfunding_Data!F:F="failed",[1]Crowdfunding_Data!J:J,"")</f>
        <v/>
      </c>
      <c r="G228" t="s">
        <v>20</v>
      </c>
      <c r="H228" s="26">
        <v>235</v>
      </c>
      <c r="I228">
        <f t="shared" si="11"/>
        <v>2.6654811439526976E-4</v>
      </c>
      <c r="K228" t="s">
        <v>14</v>
      </c>
      <c r="L228">
        <v>183</v>
      </c>
    </row>
    <row r="229" spans="2:12" x14ac:dyDescent="0.2">
      <c r="B229" t="str">
        <f t="shared" si="9"/>
        <v>successful</v>
      </c>
      <c r="C229">
        <f>IF([1]Crowdfunding_Data!F:F="successful",[1]Crowdfunding_Data!J:J,"")</f>
        <v>943</v>
      </c>
      <c r="D229" t="str">
        <f t="shared" si="10"/>
        <v/>
      </c>
      <c r="E229" t="str">
        <f>IF([1]Crowdfunding_Data!F:F="failed",[1]Crowdfunding_Data!J:J,"")</f>
        <v/>
      </c>
      <c r="G229" t="s">
        <v>20</v>
      </c>
      <c r="H229" s="26">
        <v>236</v>
      </c>
      <c r="I229">
        <f t="shared" si="11"/>
        <v>2.6664937741807866E-4</v>
      </c>
      <c r="K229" t="s">
        <v>14</v>
      </c>
      <c r="L229">
        <v>82</v>
      </c>
    </row>
    <row r="230" spans="2:12" x14ac:dyDescent="0.2">
      <c r="B230" t="str">
        <f t="shared" si="9"/>
        <v>successful</v>
      </c>
      <c r="C230">
        <f>IF([1]Crowdfunding_Data!F:F="successful",[1]Crowdfunding_Data!J:J,"")</f>
        <v>2468</v>
      </c>
      <c r="D230" t="str">
        <f t="shared" si="10"/>
        <v/>
      </c>
      <c r="E230" t="str">
        <f>IF([1]Crowdfunding_Data!F:F="failed",[1]Crowdfunding_Data!J:J,"")</f>
        <v/>
      </c>
      <c r="G230" t="s">
        <v>20</v>
      </c>
      <c r="H230" s="26">
        <v>237</v>
      </c>
      <c r="I230">
        <f t="shared" si="11"/>
        <v>2.6675052575614376E-4</v>
      </c>
      <c r="K230" t="s">
        <v>14</v>
      </c>
      <c r="L230">
        <v>1</v>
      </c>
    </row>
    <row r="231" spans="2:12" x14ac:dyDescent="0.2">
      <c r="B231" t="str">
        <f t="shared" si="9"/>
        <v>successful</v>
      </c>
      <c r="C231">
        <f>IF([1]Crowdfunding_Data!F:F="successful",[1]Crowdfunding_Data!J:J,"")</f>
        <v>2551</v>
      </c>
      <c r="D231" t="str">
        <f t="shared" si="10"/>
        <v/>
      </c>
      <c r="E231" t="str">
        <f>IF([1]Crowdfunding_Data!F:F="failed",[1]Crowdfunding_Data!J:J,"")</f>
        <v/>
      </c>
      <c r="G231" t="s">
        <v>20</v>
      </c>
      <c r="H231" s="26">
        <v>238</v>
      </c>
      <c r="I231">
        <f t="shared" si="11"/>
        <v>2.6685155924979082E-4</v>
      </c>
      <c r="K231" t="s">
        <v>14</v>
      </c>
      <c r="L231">
        <v>1198</v>
      </c>
    </row>
    <row r="232" spans="2:12" x14ac:dyDescent="0.2">
      <c r="B232" t="str">
        <f t="shared" si="9"/>
        <v>successful</v>
      </c>
      <c r="C232">
        <f>IF([1]Crowdfunding_Data!F:F="successful",[1]Crowdfunding_Data!J:J,"")</f>
        <v>101</v>
      </c>
      <c r="D232" t="str">
        <f t="shared" si="10"/>
        <v/>
      </c>
      <c r="E232" t="str">
        <f>IF([1]Crowdfunding_Data!F:F="failed",[1]Crowdfunding_Data!J:J,"")</f>
        <v/>
      </c>
      <c r="G232" t="s">
        <v>20</v>
      </c>
      <c r="H232" s="26">
        <v>238</v>
      </c>
      <c r="I232">
        <f t="shared" si="11"/>
        <v>2.6685155924979082E-4</v>
      </c>
      <c r="K232" t="s">
        <v>14</v>
      </c>
      <c r="L232">
        <v>648</v>
      </c>
    </row>
    <row r="233" spans="2:12" x14ac:dyDescent="0.2">
      <c r="B233" t="str">
        <f t="shared" si="9"/>
        <v/>
      </c>
      <c r="C233" t="str">
        <f>IF([1]Crowdfunding_Data!F:F="successful",[1]Crowdfunding_Data!J:J,"")</f>
        <v/>
      </c>
      <c r="D233" t="str">
        <f t="shared" si="10"/>
        <v/>
      </c>
      <c r="E233" t="str">
        <f>IF([1]Crowdfunding_Data!F:F="failed",[1]Crowdfunding_Data!J:J,"")</f>
        <v/>
      </c>
      <c r="G233" t="s">
        <v>20</v>
      </c>
      <c r="H233" s="26">
        <v>239</v>
      </c>
      <c r="I233">
        <f t="shared" si="11"/>
        <v>2.6695247773948278E-4</v>
      </c>
      <c r="K233" t="s">
        <v>14</v>
      </c>
      <c r="L233">
        <v>64</v>
      </c>
    </row>
    <row r="234" spans="2:12" x14ac:dyDescent="0.2">
      <c r="B234" t="str">
        <f t="shared" si="9"/>
        <v>successful</v>
      </c>
      <c r="C234">
        <f>IF([1]Crowdfunding_Data!F:F="successful",[1]Crowdfunding_Data!J:J,"")</f>
        <v>92</v>
      </c>
      <c r="D234" t="str">
        <f t="shared" si="10"/>
        <v/>
      </c>
      <c r="E234" t="str">
        <f>IF([1]Crowdfunding_Data!F:F="failed",[1]Crowdfunding_Data!J:J,"")</f>
        <v/>
      </c>
      <c r="G234" t="s">
        <v>20</v>
      </c>
      <c r="H234" s="26">
        <v>244</v>
      </c>
      <c r="I234">
        <f t="shared" si="11"/>
        <v>2.6745533955449015E-4</v>
      </c>
      <c r="K234" t="s">
        <v>14</v>
      </c>
      <c r="L234">
        <v>62</v>
      </c>
    </row>
    <row r="235" spans="2:12" x14ac:dyDescent="0.2">
      <c r="B235" t="str">
        <f t="shared" si="9"/>
        <v>successful</v>
      </c>
      <c r="C235">
        <f>IF([1]Crowdfunding_Data!F:F="successful",[1]Crowdfunding_Data!J:J,"")</f>
        <v>62</v>
      </c>
      <c r="D235" t="str">
        <f t="shared" si="10"/>
        <v/>
      </c>
      <c r="E235" t="str">
        <f>IF([1]Crowdfunding_Data!F:F="failed",[1]Crowdfunding_Data!J:J,"")</f>
        <v/>
      </c>
      <c r="G235" t="s">
        <v>20</v>
      </c>
      <c r="H235" s="26">
        <v>244</v>
      </c>
      <c r="I235">
        <f t="shared" si="11"/>
        <v>2.6745533955449015E-4</v>
      </c>
      <c r="K235" t="s">
        <v>14</v>
      </c>
      <c r="L235">
        <v>750</v>
      </c>
    </row>
    <row r="236" spans="2:12" x14ac:dyDescent="0.2">
      <c r="B236" t="str">
        <f t="shared" si="9"/>
        <v>successful</v>
      </c>
      <c r="C236">
        <f>IF([1]Crowdfunding_Data!F:F="successful",[1]Crowdfunding_Data!J:J,"")</f>
        <v>149</v>
      </c>
      <c r="D236" t="str">
        <f t="shared" si="10"/>
        <v/>
      </c>
      <c r="E236" t="str">
        <f>IF([1]Crowdfunding_Data!F:F="failed",[1]Crowdfunding_Data!J:J,"")</f>
        <v/>
      </c>
      <c r="G236" t="s">
        <v>20</v>
      </c>
      <c r="H236" s="26">
        <v>246</v>
      </c>
      <c r="I236">
        <f t="shared" si="11"/>
        <v>2.6765567368451502E-4</v>
      </c>
      <c r="K236" t="s">
        <v>14</v>
      </c>
      <c r="L236">
        <v>105</v>
      </c>
    </row>
    <row r="237" spans="2:12" x14ac:dyDescent="0.2">
      <c r="B237" t="str">
        <f t="shared" si="9"/>
        <v/>
      </c>
      <c r="C237" t="str">
        <f>IF([1]Crowdfunding_Data!F:F="successful",[1]Crowdfunding_Data!J:J,"")</f>
        <v/>
      </c>
      <c r="D237" t="str">
        <f t="shared" si="10"/>
        <v>failed</v>
      </c>
      <c r="E237">
        <f>IF([1]Crowdfunding_Data!F:F="failed",[1]Crowdfunding_Data!J:J,"")</f>
        <v>92</v>
      </c>
      <c r="G237" t="s">
        <v>20</v>
      </c>
      <c r="H237" s="26">
        <v>246</v>
      </c>
      <c r="I237">
        <f t="shared" si="11"/>
        <v>2.6765567368451502E-4</v>
      </c>
      <c r="K237" t="s">
        <v>14</v>
      </c>
      <c r="L237">
        <v>2604</v>
      </c>
    </row>
    <row r="238" spans="2:12" x14ac:dyDescent="0.2">
      <c r="B238" t="str">
        <f t="shared" si="9"/>
        <v/>
      </c>
      <c r="C238" t="str">
        <f>IF([1]Crowdfunding_Data!F:F="successful",[1]Crowdfunding_Data!J:J,"")</f>
        <v/>
      </c>
      <c r="D238" t="str">
        <f t="shared" si="10"/>
        <v>failed</v>
      </c>
      <c r="E238">
        <f>IF([1]Crowdfunding_Data!F:F="failed",[1]Crowdfunding_Data!J:J,"")</f>
        <v>57</v>
      </c>
      <c r="G238" t="s">
        <v>20</v>
      </c>
      <c r="H238" s="26">
        <v>247</v>
      </c>
      <c r="I238">
        <f t="shared" si="11"/>
        <v>2.6775566641585414E-4</v>
      </c>
      <c r="K238" t="s">
        <v>14</v>
      </c>
      <c r="L238">
        <v>65</v>
      </c>
    </row>
    <row r="239" spans="2:12" x14ac:dyDescent="0.2">
      <c r="B239" t="str">
        <f t="shared" si="9"/>
        <v>successful</v>
      </c>
      <c r="C239">
        <f>IF([1]Crowdfunding_Data!F:F="successful",[1]Crowdfunding_Data!J:J,"")</f>
        <v>329</v>
      </c>
      <c r="D239" t="str">
        <f t="shared" si="10"/>
        <v/>
      </c>
      <c r="E239" t="str">
        <f>IF([1]Crowdfunding_Data!F:F="failed",[1]Crowdfunding_Data!J:J,"")</f>
        <v/>
      </c>
      <c r="G239" t="s">
        <v>20</v>
      </c>
      <c r="H239" s="26">
        <v>247</v>
      </c>
      <c r="I239">
        <f t="shared" si="11"/>
        <v>2.6775566641585414E-4</v>
      </c>
      <c r="K239" t="s">
        <v>14</v>
      </c>
      <c r="L239">
        <v>94</v>
      </c>
    </row>
    <row r="240" spans="2:12" x14ac:dyDescent="0.2">
      <c r="B240" t="str">
        <f t="shared" si="9"/>
        <v>successful</v>
      </c>
      <c r="C240">
        <f>IF([1]Crowdfunding_Data!F:F="successful",[1]Crowdfunding_Data!J:J,"")</f>
        <v>97</v>
      </c>
      <c r="D240" t="str">
        <f t="shared" si="10"/>
        <v/>
      </c>
      <c r="E240" t="str">
        <f>IF([1]Crowdfunding_Data!F:F="failed",[1]Crowdfunding_Data!J:J,"")</f>
        <v/>
      </c>
      <c r="G240" t="s">
        <v>20</v>
      </c>
      <c r="H240" s="26">
        <v>249</v>
      </c>
      <c r="I240">
        <f t="shared" si="11"/>
        <v>2.6795530241977532E-4</v>
      </c>
      <c r="K240" t="s">
        <v>14</v>
      </c>
      <c r="L240">
        <v>257</v>
      </c>
    </row>
    <row r="241" spans="2:12" x14ac:dyDescent="0.2">
      <c r="B241" t="str">
        <f t="shared" si="9"/>
        <v/>
      </c>
      <c r="C241" t="str">
        <f>IF([1]Crowdfunding_Data!F:F="successful",[1]Crowdfunding_Data!J:J,"")</f>
        <v/>
      </c>
      <c r="D241" t="str">
        <f t="shared" si="10"/>
        <v>failed</v>
      </c>
      <c r="E241">
        <f>IF([1]Crowdfunding_Data!F:F="failed",[1]Crowdfunding_Data!J:J,"")</f>
        <v>41</v>
      </c>
      <c r="G241" t="s">
        <v>20</v>
      </c>
      <c r="H241" s="26">
        <v>249</v>
      </c>
      <c r="I241">
        <f t="shared" si="11"/>
        <v>2.6795530241977532E-4</v>
      </c>
      <c r="K241" t="s">
        <v>14</v>
      </c>
      <c r="L241">
        <v>2928</v>
      </c>
    </row>
    <row r="242" spans="2:12" x14ac:dyDescent="0.2">
      <c r="B242" t="str">
        <f t="shared" si="9"/>
        <v>successful</v>
      </c>
      <c r="C242">
        <f>IF([1]Crowdfunding_Data!F:F="successful",[1]Crowdfunding_Data!J:J,"")</f>
        <v>1784</v>
      </c>
      <c r="D242" t="str">
        <f t="shared" si="10"/>
        <v/>
      </c>
      <c r="E242" t="str">
        <f>IF([1]Crowdfunding_Data!F:F="failed",[1]Crowdfunding_Data!J:J,"")</f>
        <v/>
      </c>
      <c r="G242" t="s">
        <v>20</v>
      </c>
      <c r="H242" s="26">
        <v>250</v>
      </c>
      <c r="I242">
        <f t="shared" si="11"/>
        <v>2.6805494537621784E-4</v>
      </c>
      <c r="K242" t="s">
        <v>14</v>
      </c>
      <c r="L242">
        <v>4697</v>
      </c>
    </row>
    <row r="243" spans="2:12" x14ac:dyDescent="0.2">
      <c r="B243" t="str">
        <f t="shared" si="9"/>
        <v>successful</v>
      </c>
      <c r="C243">
        <f>IF([1]Crowdfunding_Data!F:F="successful",[1]Crowdfunding_Data!J:J,"")</f>
        <v>1684</v>
      </c>
      <c r="D243" t="str">
        <f t="shared" si="10"/>
        <v/>
      </c>
      <c r="E243" t="str">
        <f>IF([1]Crowdfunding_Data!F:F="failed",[1]Crowdfunding_Data!J:J,"")</f>
        <v/>
      </c>
      <c r="G243" t="s">
        <v>20</v>
      </c>
      <c r="H243" s="26">
        <v>253</v>
      </c>
      <c r="I243">
        <f t="shared" si="11"/>
        <v>2.683531721696256E-4</v>
      </c>
      <c r="K243" t="s">
        <v>14</v>
      </c>
      <c r="L243">
        <v>2915</v>
      </c>
    </row>
    <row r="244" spans="2:12" x14ac:dyDescent="0.2">
      <c r="B244" t="str">
        <f t="shared" si="9"/>
        <v>successful</v>
      </c>
      <c r="C244">
        <f>IF([1]Crowdfunding_Data!F:F="successful",[1]Crowdfunding_Data!J:J,"")</f>
        <v>250</v>
      </c>
      <c r="D244" t="str">
        <f t="shared" si="10"/>
        <v/>
      </c>
      <c r="E244" t="str">
        <f>IF([1]Crowdfunding_Data!F:F="failed",[1]Crowdfunding_Data!J:J,"")</f>
        <v/>
      </c>
      <c r="G244" t="s">
        <v>20</v>
      </c>
      <c r="H244" s="26">
        <v>254</v>
      </c>
      <c r="I244">
        <f t="shared" si="11"/>
        <v>2.6845234655022019E-4</v>
      </c>
      <c r="K244" t="s">
        <v>14</v>
      </c>
      <c r="L244">
        <v>18</v>
      </c>
    </row>
    <row r="245" spans="2:12" x14ac:dyDescent="0.2">
      <c r="B245" t="str">
        <f t="shared" si="9"/>
        <v>successful</v>
      </c>
      <c r="C245">
        <f>IF([1]Crowdfunding_Data!F:F="successful",[1]Crowdfunding_Data!J:J,"")</f>
        <v>238</v>
      </c>
      <c r="D245" t="str">
        <f t="shared" si="10"/>
        <v/>
      </c>
      <c r="E245" t="str">
        <f>IF([1]Crowdfunding_Data!F:F="failed",[1]Crowdfunding_Data!J:J,"")</f>
        <v/>
      </c>
      <c r="G245" t="s">
        <v>20</v>
      </c>
      <c r="H245" s="26">
        <v>261</v>
      </c>
      <c r="I245">
        <f t="shared" si="11"/>
        <v>2.6914326737397762E-4</v>
      </c>
      <c r="K245" t="s">
        <v>14</v>
      </c>
      <c r="L245">
        <v>602</v>
      </c>
    </row>
    <row r="246" spans="2:12" x14ac:dyDescent="0.2">
      <c r="B246" t="str">
        <f t="shared" si="9"/>
        <v>successful</v>
      </c>
      <c r="C246">
        <f>IF([1]Crowdfunding_Data!F:F="successful",[1]Crowdfunding_Data!J:J,"")</f>
        <v>53</v>
      </c>
      <c r="D246" t="str">
        <f t="shared" si="10"/>
        <v/>
      </c>
      <c r="E246" t="str">
        <f>IF([1]Crowdfunding_Data!F:F="failed",[1]Crowdfunding_Data!J:J,"")</f>
        <v/>
      </c>
      <c r="G246" t="s">
        <v>20</v>
      </c>
      <c r="H246" s="26">
        <v>264</v>
      </c>
      <c r="I246">
        <f t="shared" si="11"/>
        <v>2.6943759991220382E-4</v>
      </c>
      <c r="K246" t="s">
        <v>14</v>
      </c>
      <c r="L246">
        <v>1</v>
      </c>
    </row>
    <row r="247" spans="2:12" x14ac:dyDescent="0.2">
      <c r="B247" t="str">
        <f t="shared" si="9"/>
        <v>successful</v>
      </c>
      <c r="C247">
        <f>IF([1]Crowdfunding_Data!F:F="successful",[1]Crowdfunding_Data!J:J,"")</f>
        <v>214</v>
      </c>
      <c r="D247" t="str">
        <f t="shared" si="10"/>
        <v/>
      </c>
      <c r="E247" t="str">
        <f>IF([1]Crowdfunding_Data!F:F="failed",[1]Crowdfunding_Data!J:J,"")</f>
        <v/>
      </c>
      <c r="G247" t="s">
        <v>20</v>
      </c>
      <c r="H247" s="26">
        <v>268</v>
      </c>
      <c r="I247">
        <f t="shared" si="11"/>
        <v>2.6982837513890578E-4</v>
      </c>
      <c r="K247" t="s">
        <v>14</v>
      </c>
      <c r="L247">
        <v>3868</v>
      </c>
    </row>
    <row r="248" spans="2:12" x14ac:dyDescent="0.2">
      <c r="B248" t="str">
        <f t="shared" si="9"/>
        <v>successful</v>
      </c>
      <c r="C248">
        <f>IF([1]Crowdfunding_Data!F:F="successful",[1]Crowdfunding_Data!J:J,"")</f>
        <v>222</v>
      </c>
      <c r="D248" t="str">
        <f t="shared" si="10"/>
        <v/>
      </c>
      <c r="E248" t="str">
        <f>IF([1]Crowdfunding_Data!F:F="failed",[1]Crowdfunding_Data!J:J,"")</f>
        <v/>
      </c>
      <c r="G248" t="s">
        <v>20</v>
      </c>
      <c r="H248" s="26">
        <v>269</v>
      </c>
      <c r="I248">
        <f t="shared" si="11"/>
        <v>2.6992577002347962E-4</v>
      </c>
      <c r="K248" t="s">
        <v>14</v>
      </c>
      <c r="L248">
        <v>504</v>
      </c>
    </row>
    <row r="249" spans="2:12" x14ac:dyDescent="0.2">
      <c r="B249" t="str">
        <f t="shared" si="9"/>
        <v>successful</v>
      </c>
      <c r="C249">
        <f>IF([1]Crowdfunding_Data!F:F="successful",[1]Crowdfunding_Data!J:J,"")</f>
        <v>1884</v>
      </c>
      <c r="D249" t="str">
        <f t="shared" si="10"/>
        <v/>
      </c>
      <c r="E249" t="str">
        <f>IF([1]Crowdfunding_Data!F:F="failed",[1]Crowdfunding_Data!J:J,"")</f>
        <v/>
      </c>
      <c r="G249" t="s">
        <v>20</v>
      </c>
      <c r="H249" s="26">
        <v>270</v>
      </c>
      <c r="I249">
        <f t="shared" si="11"/>
        <v>2.7002304502884099E-4</v>
      </c>
      <c r="K249" t="s">
        <v>14</v>
      </c>
      <c r="L249">
        <v>14</v>
      </c>
    </row>
    <row r="250" spans="2:12" x14ac:dyDescent="0.2">
      <c r="B250" t="str">
        <f t="shared" si="9"/>
        <v>successful</v>
      </c>
      <c r="C250">
        <f>IF([1]Crowdfunding_Data!F:F="successful",[1]Crowdfunding_Data!J:J,"")</f>
        <v>218</v>
      </c>
      <c r="D250" t="str">
        <f t="shared" si="10"/>
        <v/>
      </c>
      <c r="E250" t="str">
        <f>IF([1]Crowdfunding_Data!F:F="failed",[1]Crowdfunding_Data!J:J,"")</f>
        <v/>
      </c>
      <c r="G250" t="s">
        <v>20</v>
      </c>
      <c r="H250" s="26">
        <v>272</v>
      </c>
      <c r="I250">
        <f t="shared" si="11"/>
        <v>2.7021723478238554E-4</v>
      </c>
      <c r="K250" t="s">
        <v>14</v>
      </c>
      <c r="L250">
        <v>750</v>
      </c>
    </row>
    <row r="251" spans="2:12" x14ac:dyDescent="0.2">
      <c r="B251" t="str">
        <f t="shared" si="9"/>
        <v>successful</v>
      </c>
      <c r="C251">
        <f>IF([1]Crowdfunding_Data!F:F="successful",[1]Crowdfunding_Data!J:J,"")</f>
        <v>6465</v>
      </c>
      <c r="D251" t="str">
        <f t="shared" si="10"/>
        <v/>
      </c>
      <c r="E251" t="str">
        <f>IF([1]Crowdfunding_Data!F:F="failed",[1]Crowdfunding_Data!J:J,"")</f>
        <v/>
      </c>
      <c r="G251" t="s">
        <v>20</v>
      </c>
      <c r="H251" s="26">
        <v>275</v>
      </c>
      <c r="I251">
        <f t="shared" si="11"/>
        <v>2.7050761645045298E-4</v>
      </c>
      <c r="K251" t="s">
        <v>14</v>
      </c>
      <c r="L251">
        <v>77</v>
      </c>
    </row>
    <row r="252" spans="2:12" x14ac:dyDescent="0.2">
      <c r="B252" t="str">
        <f t="shared" si="9"/>
        <v/>
      </c>
      <c r="C252" t="str">
        <f>IF([1]Crowdfunding_Data!F:F="successful",[1]Crowdfunding_Data!J:J,"")</f>
        <v/>
      </c>
      <c r="D252" t="str">
        <f t="shared" si="10"/>
        <v>failed</v>
      </c>
      <c r="E252">
        <f>IF([1]Crowdfunding_Data!F:F="failed",[1]Crowdfunding_Data!J:J,"")</f>
        <v>1</v>
      </c>
      <c r="G252" t="s">
        <v>20</v>
      </c>
      <c r="H252" s="26">
        <v>280</v>
      </c>
      <c r="I252">
        <f t="shared" si="11"/>
        <v>2.7098916771780673E-4</v>
      </c>
      <c r="K252" t="s">
        <v>14</v>
      </c>
      <c r="L252">
        <v>752</v>
      </c>
    </row>
    <row r="253" spans="2:12" x14ac:dyDescent="0.2">
      <c r="B253" t="str">
        <f t="shared" si="9"/>
        <v/>
      </c>
      <c r="C253" t="str">
        <f>IF([1]Crowdfunding_Data!F:F="successful",[1]Crowdfunding_Data!J:J,"")</f>
        <v/>
      </c>
      <c r="D253" t="str">
        <f t="shared" si="10"/>
        <v>failed</v>
      </c>
      <c r="E253">
        <f>IF([1]Crowdfunding_Data!F:F="failed",[1]Crowdfunding_Data!J:J,"")</f>
        <v>101</v>
      </c>
      <c r="G253" t="s">
        <v>20</v>
      </c>
      <c r="H253" s="26">
        <v>282</v>
      </c>
      <c r="I253">
        <f t="shared" si="11"/>
        <v>2.7118093827465289E-4</v>
      </c>
      <c r="K253" t="s">
        <v>14</v>
      </c>
      <c r="L253">
        <v>131</v>
      </c>
    </row>
    <row r="254" spans="2:12" x14ac:dyDescent="0.2">
      <c r="B254" t="str">
        <f t="shared" si="9"/>
        <v>successful</v>
      </c>
      <c r="C254">
        <f>IF([1]Crowdfunding_Data!F:F="successful",[1]Crowdfunding_Data!J:J,"")</f>
        <v>59</v>
      </c>
      <c r="D254" t="str">
        <f t="shared" si="10"/>
        <v/>
      </c>
      <c r="E254" t="str">
        <f>IF([1]Crowdfunding_Data!F:F="failed",[1]Crowdfunding_Data!J:J,"")</f>
        <v/>
      </c>
      <c r="G254" t="s">
        <v>20</v>
      </c>
      <c r="H254" s="26">
        <v>288</v>
      </c>
      <c r="I254">
        <f t="shared" si="11"/>
        <v>2.7175331990590148E-4</v>
      </c>
      <c r="K254" t="s">
        <v>14</v>
      </c>
      <c r="L254">
        <v>87</v>
      </c>
    </row>
    <row r="255" spans="2:12" x14ac:dyDescent="0.2">
      <c r="B255" t="str">
        <f t="shared" si="9"/>
        <v/>
      </c>
      <c r="C255" t="str">
        <f>IF([1]Crowdfunding_Data!F:F="successful",[1]Crowdfunding_Data!J:J,"")</f>
        <v/>
      </c>
      <c r="D255" t="str">
        <f t="shared" si="10"/>
        <v>failed</v>
      </c>
      <c r="E255">
        <f>IF([1]Crowdfunding_Data!F:F="failed",[1]Crowdfunding_Data!J:J,"")</f>
        <v>1335</v>
      </c>
      <c r="G255" t="s">
        <v>20</v>
      </c>
      <c r="H255" s="26">
        <v>295</v>
      </c>
      <c r="I255">
        <f t="shared" si="11"/>
        <v>2.7241550895256811E-4</v>
      </c>
      <c r="K255" t="s">
        <v>14</v>
      </c>
      <c r="L255">
        <v>1063</v>
      </c>
    </row>
    <row r="256" spans="2:12" x14ac:dyDescent="0.2">
      <c r="B256" t="str">
        <f t="shared" si="9"/>
        <v>successful</v>
      </c>
      <c r="C256">
        <f>IF([1]Crowdfunding_Data!F:F="successful",[1]Crowdfunding_Data!J:J,"")</f>
        <v>88</v>
      </c>
      <c r="D256" t="str">
        <f t="shared" si="10"/>
        <v/>
      </c>
      <c r="E256" t="str">
        <f>IF([1]Crowdfunding_Data!F:F="failed",[1]Crowdfunding_Data!J:J,"")</f>
        <v/>
      </c>
      <c r="G256" t="s">
        <v>20</v>
      </c>
      <c r="H256" s="26">
        <v>296</v>
      </c>
      <c r="I256">
        <f t="shared" si="11"/>
        <v>2.7250961316933756E-4</v>
      </c>
      <c r="K256" t="s">
        <v>14</v>
      </c>
      <c r="L256">
        <v>76</v>
      </c>
    </row>
    <row r="257" spans="2:12" x14ac:dyDescent="0.2">
      <c r="B257" t="str">
        <f t="shared" si="9"/>
        <v>successful</v>
      </c>
      <c r="C257">
        <f>IF([1]Crowdfunding_Data!F:F="successful",[1]Crowdfunding_Data!J:J,"")</f>
        <v>1697</v>
      </c>
      <c r="D257" t="str">
        <f t="shared" si="10"/>
        <v/>
      </c>
      <c r="E257" t="str">
        <f>IF([1]Crowdfunding_Data!F:F="failed",[1]Crowdfunding_Data!J:J,"")</f>
        <v/>
      </c>
      <c r="G257" t="s">
        <v>20</v>
      </c>
      <c r="H257" s="26">
        <v>297</v>
      </c>
      <c r="I257">
        <f t="shared" si="11"/>
        <v>2.7260359337817353E-4</v>
      </c>
      <c r="K257" t="s">
        <v>14</v>
      </c>
      <c r="L257">
        <v>4428</v>
      </c>
    </row>
    <row r="258" spans="2:12" x14ac:dyDescent="0.2">
      <c r="B258" t="str">
        <f t="shared" ref="B258:B321" si="12">IF(ISNUMBER(C258),"successful","")</f>
        <v/>
      </c>
      <c r="C258" t="str">
        <f>IF([1]Crowdfunding_Data!F:F="successful",[1]Crowdfunding_Data!J:J,"")</f>
        <v/>
      </c>
      <c r="D258" t="str">
        <f t="shared" si="10"/>
        <v>failed</v>
      </c>
      <c r="E258">
        <f>IF([1]Crowdfunding_Data!F:F="failed",[1]Crowdfunding_Data!J:J,"")</f>
        <v>15</v>
      </c>
      <c r="G258" t="s">
        <v>20</v>
      </c>
      <c r="H258" s="26">
        <v>299</v>
      </c>
      <c r="I258">
        <f t="shared" si="11"/>
        <v>2.7279118116939588E-4</v>
      </c>
      <c r="K258" t="s">
        <v>14</v>
      </c>
      <c r="L258">
        <v>58</v>
      </c>
    </row>
    <row r="259" spans="2:12" x14ac:dyDescent="0.2">
      <c r="B259" t="str">
        <f t="shared" si="12"/>
        <v>successful</v>
      </c>
      <c r="C259">
        <f>IF([1]Crowdfunding_Data!F:F="successful",[1]Crowdfunding_Data!J:J,"")</f>
        <v>92</v>
      </c>
      <c r="D259" t="str">
        <f t="shared" ref="D259:D322" si="13">IF(ISNUMBER(E259),"failed","")</f>
        <v/>
      </c>
      <c r="E259" t="str">
        <f>IF([1]Crowdfunding_Data!F:F="failed",[1]Crowdfunding_Data!J:J,"")</f>
        <v/>
      </c>
      <c r="G259" t="s">
        <v>20</v>
      </c>
      <c r="H259" s="26">
        <v>300</v>
      </c>
      <c r="I259">
        <f t="shared" ref="I259:I322" si="14">_xlfn.NORM.DIST(H259,$S$7,$S$13,0)</f>
        <v>2.7288478845086307E-4</v>
      </c>
      <c r="K259" t="s">
        <v>14</v>
      </c>
      <c r="L259">
        <v>111</v>
      </c>
    </row>
    <row r="260" spans="2:12" x14ac:dyDescent="0.2">
      <c r="B260" t="str">
        <f t="shared" si="12"/>
        <v>successful</v>
      </c>
      <c r="C260">
        <f>IF([1]Crowdfunding_Data!F:F="successful",[1]Crowdfunding_Data!J:J,"")</f>
        <v>186</v>
      </c>
      <c r="D260" t="str">
        <f t="shared" si="13"/>
        <v/>
      </c>
      <c r="E260" t="str">
        <f>IF([1]Crowdfunding_Data!F:F="failed",[1]Crowdfunding_Data!J:J,"")</f>
        <v/>
      </c>
      <c r="G260" t="s">
        <v>20</v>
      </c>
      <c r="H260" s="26">
        <v>303</v>
      </c>
      <c r="I260">
        <f t="shared" si="14"/>
        <v>2.7316486203659158E-4</v>
      </c>
      <c r="K260" t="s">
        <v>14</v>
      </c>
      <c r="L260">
        <v>2955</v>
      </c>
    </row>
    <row r="261" spans="2:12" x14ac:dyDescent="0.2">
      <c r="B261" t="str">
        <f t="shared" si="12"/>
        <v>successful</v>
      </c>
      <c r="C261">
        <f>IF([1]Crowdfunding_Data!F:F="successful",[1]Crowdfunding_Data!J:J,"")</f>
        <v>138</v>
      </c>
      <c r="D261" t="str">
        <f t="shared" si="13"/>
        <v/>
      </c>
      <c r="E261" t="str">
        <f>IF([1]Crowdfunding_Data!F:F="failed",[1]Crowdfunding_Data!J:J,"")</f>
        <v/>
      </c>
      <c r="G261" t="s">
        <v>20</v>
      </c>
      <c r="H261" s="26">
        <v>307</v>
      </c>
      <c r="I261">
        <f t="shared" si="14"/>
        <v>2.7353654195607502E-4</v>
      </c>
      <c r="K261" t="s">
        <v>14</v>
      </c>
      <c r="L261">
        <v>1657</v>
      </c>
    </row>
    <row r="262" spans="2:12" x14ac:dyDescent="0.2">
      <c r="B262" t="str">
        <f t="shared" si="12"/>
        <v>successful</v>
      </c>
      <c r="C262">
        <f>IF([1]Crowdfunding_Data!F:F="successful",[1]Crowdfunding_Data!J:J,"")</f>
        <v>261</v>
      </c>
      <c r="D262" t="str">
        <f t="shared" si="13"/>
        <v/>
      </c>
      <c r="E262" t="str">
        <f>IF([1]Crowdfunding_Data!F:F="failed",[1]Crowdfunding_Data!J:J,"")</f>
        <v/>
      </c>
      <c r="G262" t="s">
        <v>20</v>
      </c>
      <c r="H262" s="26">
        <v>316</v>
      </c>
      <c r="I262">
        <f t="shared" si="14"/>
        <v>2.7436545638154171E-4</v>
      </c>
      <c r="K262" t="s">
        <v>14</v>
      </c>
      <c r="L262">
        <v>926</v>
      </c>
    </row>
    <row r="263" spans="2:12" x14ac:dyDescent="0.2">
      <c r="B263" t="str">
        <f t="shared" si="12"/>
        <v/>
      </c>
      <c r="C263" t="str">
        <f>IF([1]Crowdfunding_Data!F:F="successful",[1]Crowdfunding_Data!J:J,"")</f>
        <v/>
      </c>
      <c r="D263" t="str">
        <f t="shared" si="13"/>
        <v>failed</v>
      </c>
      <c r="E263">
        <f>IF([1]Crowdfunding_Data!F:F="failed",[1]Crowdfunding_Data!J:J,"")</f>
        <v>454</v>
      </c>
      <c r="G263" t="s">
        <v>20</v>
      </c>
      <c r="H263" s="26">
        <v>329</v>
      </c>
      <c r="I263">
        <f t="shared" si="14"/>
        <v>2.7554458968932218E-4</v>
      </c>
      <c r="K263" t="s">
        <v>14</v>
      </c>
      <c r="L263">
        <v>77</v>
      </c>
    </row>
    <row r="264" spans="2:12" x14ac:dyDescent="0.2">
      <c r="B264" t="str">
        <f t="shared" si="12"/>
        <v>successful</v>
      </c>
      <c r="C264">
        <f>IF([1]Crowdfunding_Data!F:F="successful",[1]Crowdfunding_Data!J:J,"")</f>
        <v>107</v>
      </c>
      <c r="D264" t="str">
        <f t="shared" si="13"/>
        <v/>
      </c>
      <c r="E264" t="str">
        <f>IF([1]Crowdfunding_Data!F:F="failed",[1]Crowdfunding_Data!J:J,"")</f>
        <v/>
      </c>
      <c r="G264" t="s">
        <v>20</v>
      </c>
      <c r="H264" s="26">
        <v>330</v>
      </c>
      <c r="I264">
        <f t="shared" si="14"/>
        <v>2.7563439407983416E-4</v>
      </c>
      <c r="K264" t="s">
        <v>14</v>
      </c>
      <c r="L264">
        <v>1748</v>
      </c>
    </row>
    <row r="265" spans="2:12" x14ac:dyDescent="0.2">
      <c r="B265" t="str">
        <f t="shared" si="12"/>
        <v>successful</v>
      </c>
      <c r="C265">
        <f>IF([1]Crowdfunding_Data!F:F="successful",[1]Crowdfunding_Data!J:J,"")</f>
        <v>199</v>
      </c>
      <c r="D265" t="str">
        <f t="shared" si="13"/>
        <v/>
      </c>
      <c r="E265" t="str">
        <f>IF([1]Crowdfunding_Data!F:F="failed",[1]Crowdfunding_Data!J:J,"")</f>
        <v/>
      </c>
      <c r="G265" t="s">
        <v>20</v>
      </c>
      <c r="H265" s="26">
        <v>331</v>
      </c>
      <c r="I265">
        <f t="shared" si="14"/>
        <v>2.7572406943176858E-4</v>
      </c>
      <c r="K265" t="s">
        <v>14</v>
      </c>
      <c r="L265">
        <v>79</v>
      </c>
    </row>
    <row r="266" spans="2:12" x14ac:dyDescent="0.2">
      <c r="B266" t="str">
        <f t="shared" si="12"/>
        <v>successful</v>
      </c>
      <c r="C266">
        <f>IF([1]Crowdfunding_Data!F:F="successful",[1]Crowdfunding_Data!J:J,"")</f>
        <v>5512</v>
      </c>
      <c r="D266" t="str">
        <f t="shared" si="13"/>
        <v/>
      </c>
      <c r="E266" t="str">
        <f>IF([1]Crowdfunding_Data!F:F="failed",[1]Crowdfunding_Data!J:J,"")</f>
        <v/>
      </c>
      <c r="G266" t="s">
        <v>20</v>
      </c>
      <c r="H266" s="26">
        <v>336</v>
      </c>
      <c r="I266">
        <f t="shared" si="14"/>
        <v>2.7617050554487919E-4</v>
      </c>
      <c r="K266" t="s">
        <v>14</v>
      </c>
      <c r="L266">
        <v>889</v>
      </c>
    </row>
    <row r="267" spans="2:12" x14ac:dyDescent="0.2">
      <c r="B267" t="str">
        <f t="shared" si="12"/>
        <v>successful</v>
      </c>
      <c r="C267">
        <f>IF([1]Crowdfunding_Data!F:F="successful",[1]Crowdfunding_Data!J:J,"")</f>
        <v>86</v>
      </c>
      <c r="D267" t="str">
        <f t="shared" si="13"/>
        <v/>
      </c>
      <c r="E267" t="str">
        <f>IF([1]Crowdfunding_Data!F:F="failed",[1]Crowdfunding_Data!J:J,"")</f>
        <v/>
      </c>
      <c r="G267" t="s">
        <v>20</v>
      </c>
      <c r="H267" s="26">
        <v>337</v>
      </c>
      <c r="I267">
        <f t="shared" si="14"/>
        <v>2.7625940362707436E-4</v>
      </c>
      <c r="K267" t="s">
        <v>14</v>
      </c>
      <c r="L267">
        <v>56</v>
      </c>
    </row>
    <row r="268" spans="2:12" x14ac:dyDescent="0.2">
      <c r="B268" t="str">
        <f t="shared" si="12"/>
        <v/>
      </c>
      <c r="C268" t="str">
        <f>IF([1]Crowdfunding_Data!F:F="successful",[1]Crowdfunding_Data!J:J,"")</f>
        <v/>
      </c>
      <c r="D268" t="str">
        <f t="shared" si="13"/>
        <v>failed</v>
      </c>
      <c r="E268">
        <f>IF([1]Crowdfunding_Data!F:F="failed",[1]Crowdfunding_Data!J:J,"")</f>
        <v>3182</v>
      </c>
      <c r="G268" t="s">
        <v>20</v>
      </c>
      <c r="H268" s="26">
        <v>340</v>
      </c>
      <c r="I268">
        <f t="shared" si="14"/>
        <v>2.7652531700075715E-4</v>
      </c>
      <c r="K268" t="s">
        <v>14</v>
      </c>
      <c r="L268">
        <v>1</v>
      </c>
    </row>
    <row r="269" spans="2:12" x14ac:dyDescent="0.2">
      <c r="B269" t="str">
        <f t="shared" si="12"/>
        <v>successful</v>
      </c>
      <c r="C269">
        <f>IF([1]Crowdfunding_Data!F:F="successful",[1]Crowdfunding_Data!J:J,"")</f>
        <v>2768</v>
      </c>
      <c r="D269" t="str">
        <f t="shared" si="13"/>
        <v/>
      </c>
      <c r="E269" t="str">
        <f>IF([1]Crowdfunding_Data!F:F="failed",[1]Crowdfunding_Data!J:J,"")</f>
        <v/>
      </c>
      <c r="G269" t="s">
        <v>20</v>
      </c>
      <c r="H269" s="26">
        <v>361</v>
      </c>
      <c r="I269">
        <f t="shared" si="14"/>
        <v>2.7835361437291854E-4</v>
      </c>
      <c r="K269" t="s">
        <v>14</v>
      </c>
      <c r="L269">
        <v>83</v>
      </c>
    </row>
    <row r="270" spans="2:12" x14ac:dyDescent="0.2">
      <c r="B270" t="str">
        <f t="shared" si="12"/>
        <v>successful</v>
      </c>
      <c r="C270">
        <f>IF([1]Crowdfunding_Data!F:F="successful",[1]Crowdfunding_Data!J:J,"")</f>
        <v>48</v>
      </c>
      <c r="D270" t="str">
        <f t="shared" si="13"/>
        <v/>
      </c>
      <c r="E270" t="str">
        <f>IF([1]Crowdfunding_Data!F:F="failed",[1]Crowdfunding_Data!J:J,"")</f>
        <v/>
      </c>
      <c r="G270" t="s">
        <v>20</v>
      </c>
      <c r="H270" s="26">
        <v>363</v>
      </c>
      <c r="I270">
        <f t="shared" si="14"/>
        <v>2.7852468905134261E-4</v>
      </c>
      <c r="K270" t="s">
        <v>14</v>
      </c>
      <c r="L270">
        <v>2025</v>
      </c>
    </row>
    <row r="271" spans="2:12" x14ac:dyDescent="0.2">
      <c r="B271" t="str">
        <f t="shared" si="12"/>
        <v>successful</v>
      </c>
      <c r="C271">
        <f>IF([1]Crowdfunding_Data!F:F="successful",[1]Crowdfunding_Data!J:J,"")</f>
        <v>87</v>
      </c>
      <c r="D271" t="str">
        <f t="shared" si="13"/>
        <v/>
      </c>
      <c r="E271" t="str">
        <f>IF([1]Crowdfunding_Data!F:F="failed",[1]Crowdfunding_Data!J:J,"")</f>
        <v/>
      </c>
      <c r="G271" t="s">
        <v>20</v>
      </c>
      <c r="H271" s="26">
        <v>366</v>
      </c>
      <c r="I271">
        <f t="shared" si="14"/>
        <v>2.7878029776242318E-4</v>
      </c>
      <c r="K271" t="s">
        <v>14</v>
      </c>
      <c r="L271">
        <v>14</v>
      </c>
    </row>
    <row r="272" spans="2:12" x14ac:dyDescent="0.2">
      <c r="B272" t="str">
        <f t="shared" si="12"/>
        <v/>
      </c>
      <c r="C272" t="str">
        <f>IF([1]Crowdfunding_Data!F:F="successful",[1]Crowdfunding_Data!J:J,"")</f>
        <v/>
      </c>
      <c r="D272" t="str">
        <f t="shared" si="13"/>
        <v/>
      </c>
      <c r="E272" t="str">
        <f>IF([1]Crowdfunding_Data!F:F="failed",[1]Crowdfunding_Data!J:J,"")</f>
        <v/>
      </c>
      <c r="G272" t="s">
        <v>20</v>
      </c>
      <c r="H272" s="26">
        <v>369</v>
      </c>
      <c r="I272">
        <f t="shared" si="14"/>
        <v>2.790346991757647E-4</v>
      </c>
      <c r="K272" t="s">
        <v>14</v>
      </c>
      <c r="L272">
        <v>656</v>
      </c>
    </row>
    <row r="273" spans="2:12" x14ac:dyDescent="0.2">
      <c r="B273" t="str">
        <f t="shared" si="12"/>
        <v/>
      </c>
      <c r="C273" t="str">
        <f>IF([1]Crowdfunding_Data!F:F="successful",[1]Crowdfunding_Data!J:J,"")</f>
        <v/>
      </c>
      <c r="D273" t="str">
        <f t="shared" si="13"/>
        <v/>
      </c>
      <c r="E273" t="str">
        <f>IF([1]Crowdfunding_Data!F:F="failed",[1]Crowdfunding_Data!J:J,"")</f>
        <v/>
      </c>
      <c r="G273" t="s">
        <v>20</v>
      </c>
      <c r="H273" s="26">
        <v>374</v>
      </c>
      <c r="I273">
        <f t="shared" si="14"/>
        <v>2.7945600851791595E-4</v>
      </c>
      <c r="K273" t="s">
        <v>14</v>
      </c>
      <c r="L273">
        <v>1596</v>
      </c>
    </row>
    <row r="274" spans="2:12" x14ac:dyDescent="0.2">
      <c r="B274" t="str">
        <f t="shared" si="12"/>
        <v>successful</v>
      </c>
      <c r="C274">
        <f>IF([1]Crowdfunding_Data!F:F="successful",[1]Crowdfunding_Data!J:J,"")</f>
        <v>1894</v>
      </c>
      <c r="D274" t="str">
        <f t="shared" si="13"/>
        <v/>
      </c>
      <c r="E274" t="str">
        <f>IF([1]Crowdfunding_Data!F:F="failed",[1]Crowdfunding_Data!J:J,"")</f>
        <v/>
      </c>
      <c r="G274" t="s">
        <v>20</v>
      </c>
      <c r="H274" s="26">
        <v>375</v>
      </c>
      <c r="I274">
        <f t="shared" si="14"/>
        <v>2.7953986519629371E-4</v>
      </c>
      <c r="K274" t="s">
        <v>14</v>
      </c>
      <c r="L274">
        <v>10</v>
      </c>
    </row>
    <row r="275" spans="2:12" x14ac:dyDescent="0.2">
      <c r="B275" t="str">
        <f t="shared" si="12"/>
        <v>successful</v>
      </c>
      <c r="C275">
        <f>IF([1]Crowdfunding_Data!F:F="successful",[1]Crowdfunding_Data!J:J,"")</f>
        <v>282</v>
      </c>
      <c r="D275" t="str">
        <f t="shared" si="13"/>
        <v/>
      </c>
      <c r="E275" t="str">
        <f>IF([1]Crowdfunding_Data!F:F="failed",[1]Crowdfunding_Data!J:J,"")</f>
        <v/>
      </c>
      <c r="G275" t="s">
        <v>20</v>
      </c>
      <c r="H275" s="26">
        <v>381</v>
      </c>
      <c r="I275">
        <f t="shared" si="14"/>
        <v>2.800401574414594E-4</v>
      </c>
      <c r="K275" t="s">
        <v>14</v>
      </c>
      <c r="L275">
        <v>1121</v>
      </c>
    </row>
    <row r="276" spans="2:12" x14ac:dyDescent="0.2">
      <c r="B276" t="str">
        <f t="shared" si="12"/>
        <v/>
      </c>
      <c r="C276" t="str">
        <f>IF([1]Crowdfunding_Data!F:F="successful",[1]Crowdfunding_Data!J:J,"")</f>
        <v/>
      </c>
      <c r="D276" t="str">
        <f t="shared" si="13"/>
        <v>failed</v>
      </c>
      <c r="E276">
        <f>IF([1]Crowdfunding_Data!F:F="failed",[1]Crowdfunding_Data!J:J,"")</f>
        <v>15</v>
      </c>
      <c r="G276" t="s">
        <v>20</v>
      </c>
      <c r="H276" s="26">
        <v>393</v>
      </c>
      <c r="I276">
        <f t="shared" si="14"/>
        <v>2.810260031680642E-4</v>
      </c>
      <c r="K276" t="s">
        <v>14</v>
      </c>
      <c r="L276">
        <v>15</v>
      </c>
    </row>
    <row r="277" spans="2:12" x14ac:dyDescent="0.2">
      <c r="B277" t="str">
        <f t="shared" si="12"/>
        <v>successful</v>
      </c>
      <c r="C277">
        <f>IF([1]Crowdfunding_Data!F:F="successful",[1]Crowdfunding_Data!J:J,"")</f>
        <v>116</v>
      </c>
      <c r="D277" t="str">
        <f t="shared" si="13"/>
        <v/>
      </c>
      <c r="E277" t="str">
        <f>IF([1]Crowdfunding_Data!F:F="failed",[1]Crowdfunding_Data!J:J,"")</f>
        <v/>
      </c>
      <c r="G277" t="s">
        <v>20</v>
      </c>
      <c r="H277" s="26">
        <v>397</v>
      </c>
      <c r="I277">
        <f t="shared" si="14"/>
        <v>2.8135021979307662E-4</v>
      </c>
      <c r="K277" t="s">
        <v>14</v>
      </c>
      <c r="L277">
        <v>191</v>
      </c>
    </row>
    <row r="278" spans="2:12" x14ac:dyDescent="0.2">
      <c r="B278" t="str">
        <f t="shared" si="12"/>
        <v/>
      </c>
      <c r="C278" t="str">
        <f>IF([1]Crowdfunding_Data!F:F="successful",[1]Crowdfunding_Data!J:J,"")</f>
        <v/>
      </c>
      <c r="D278" t="str">
        <f t="shared" si="13"/>
        <v>failed</v>
      </c>
      <c r="E278">
        <f>IF([1]Crowdfunding_Data!F:F="failed",[1]Crowdfunding_Data!J:J,"")</f>
        <v>133</v>
      </c>
      <c r="G278" t="s">
        <v>20</v>
      </c>
      <c r="H278" s="26">
        <v>409</v>
      </c>
      <c r="I278">
        <f t="shared" si="14"/>
        <v>2.8230955476184319E-4</v>
      </c>
      <c r="K278" t="s">
        <v>14</v>
      </c>
      <c r="L278">
        <v>16</v>
      </c>
    </row>
    <row r="279" spans="2:12" x14ac:dyDescent="0.2">
      <c r="B279" t="str">
        <f t="shared" si="12"/>
        <v>successful</v>
      </c>
      <c r="C279">
        <f>IF([1]Crowdfunding_Data!F:F="successful",[1]Crowdfunding_Data!J:J,"")</f>
        <v>83</v>
      </c>
      <c r="D279" t="str">
        <f t="shared" si="13"/>
        <v/>
      </c>
      <c r="E279" t="str">
        <f>IF([1]Crowdfunding_Data!F:F="failed",[1]Crowdfunding_Data!J:J,"")</f>
        <v/>
      </c>
      <c r="G279" t="s">
        <v>20</v>
      </c>
      <c r="H279" s="26">
        <v>411</v>
      </c>
      <c r="I279">
        <f t="shared" si="14"/>
        <v>2.8246749113119442E-4</v>
      </c>
      <c r="K279" t="s">
        <v>14</v>
      </c>
      <c r="L279">
        <v>17</v>
      </c>
    </row>
    <row r="280" spans="2:12" x14ac:dyDescent="0.2">
      <c r="B280" t="str">
        <f t="shared" si="12"/>
        <v>successful</v>
      </c>
      <c r="C280">
        <f>IF([1]Crowdfunding_Data!F:F="successful",[1]Crowdfunding_Data!J:J,"")</f>
        <v>91</v>
      </c>
      <c r="D280" t="str">
        <f t="shared" si="13"/>
        <v/>
      </c>
      <c r="E280" t="str">
        <f>IF([1]Crowdfunding_Data!F:F="failed",[1]Crowdfunding_Data!J:J,"")</f>
        <v/>
      </c>
      <c r="G280" t="s">
        <v>20</v>
      </c>
      <c r="H280" s="26">
        <v>419</v>
      </c>
      <c r="I280">
        <f t="shared" si="14"/>
        <v>2.8309361905569516E-4</v>
      </c>
      <c r="K280" t="s">
        <v>14</v>
      </c>
      <c r="L280">
        <v>34</v>
      </c>
    </row>
    <row r="281" spans="2:12" x14ac:dyDescent="0.2">
      <c r="B281" t="str">
        <f t="shared" si="12"/>
        <v>successful</v>
      </c>
      <c r="C281">
        <f>IF([1]Crowdfunding_Data!F:F="successful",[1]Crowdfunding_Data!J:J,"")</f>
        <v>546</v>
      </c>
      <c r="D281" t="str">
        <f t="shared" si="13"/>
        <v/>
      </c>
      <c r="E281" t="str">
        <f>IF([1]Crowdfunding_Data!F:F="failed",[1]Crowdfunding_Data!J:J,"")</f>
        <v/>
      </c>
      <c r="G281" t="s">
        <v>20</v>
      </c>
      <c r="H281" s="26">
        <v>432</v>
      </c>
      <c r="I281">
        <f t="shared" si="14"/>
        <v>2.8409177282847948E-4</v>
      </c>
      <c r="K281" t="s">
        <v>14</v>
      </c>
      <c r="L281">
        <v>1</v>
      </c>
    </row>
    <row r="282" spans="2:12" x14ac:dyDescent="0.2">
      <c r="B282" t="str">
        <f t="shared" si="12"/>
        <v>successful</v>
      </c>
      <c r="C282">
        <f>IF([1]Crowdfunding_Data!F:F="successful",[1]Crowdfunding_Data!J:J,"")</f>
        <v>393</v>
      </c>
      <c r="D282" t="str">
        <f t="shared" si="13"/>
        <v/>
      </c>
      <c r="E282" t="str">
        <f>IF([1]Crowdfunding_Data!F:F="failed",[1]Crowdfunding_Data!J:J,"")</f>
        <v/>
      </c>
      <c r="G282" t="s">
        <v>20</v>
      </c>
      <c r="H282" s="26">
        <v>454</v>
      </c>
      <c r="I282">
        <f t="shared" si="14"/>
        <v>2.8572581402850098E-4</v>
      </c>
      <c r="K282" t="s">
        <v>14</v>
      </c>
      <c r="L282">
        <v>1274</v>
      </c>
    </row>
    <row r="283" spans="2:12" x14ac:dyDescent="0.2">
      <c r="B283" t="str">
        <f t="shared" si="12"/>
        <v/>
      </c>
      <c r="C283" t="str">
        <f>IF([1]Crowdfunding_Data!F:F="successful",[1]Crowdfunding_Data!J:J,"")</f>
        <v/>
      </c>
      <c r="D283" t="str">
        <f t="shared" si="13"/>
        <v>failed</v>
      </c>
      <c r="E283">
        <f>IF([1]Crowdfunding_Data!F:F="failed",[1]Crowdfunding_Data!J:J,"")</f>
        <v>2062</v>
      </c>
      <c r="G283" t="s">
        <v>20</v>
      </c>
      <c r="H283" s="26">
        <v>460</v>
      </c>
      <c r="I283">
        <f t="shared" si="14"/>
        <v>2.8615928912124943E-4</v>
      </c>
      <c r="K283" t="s">
        <v>14</v>
      </c>
      <c r="L283">
        <v>210</v>
      </c>
    </row>
    <row r="284" spans="2:12" x14ac:dyDescent="0.2">
      <c r="B284" t="str">
        <f t="shared" si="12"/>
        <v>successful</v>
      </c>
      <c r="C284">
        <f>IF([1]Crowdfunding_Data!F:F="successful",[1]Crowdfunding_Data!J:J,"")</f>
        <v>133</v>
      </c>
      <c r="D284" t="str">
        <f t="shared" si="13"/>
        <v/>
      </c>
      <c r="E284" t="str">
        <f>IF([1]Crowdfunding_Data!F:F="failed",[1]Crowdfunding_Data!J:J,"")</f>
        <v/>
      </c>
      <c r="G284" t="s">
        <v>20</v>
      </c>
      <c r="H284" s="26">
        <v>470</v>
      </c>
      <c r="I284">
        <f t="shared" si="14"/>
        <v>2.8687003265497844E-4</v>
      </c>
      <c r="K284" t="s">
        <v>14</v>
      </c>
      <c r="L284">
        <v>248</v>
      </c>
    </row>
    <row r="285" spans="2:12" x14ac:dyDescent="0.2">
      <c r="B285" t="str">
        <f t="shared" si="12"/>
        <v/>
      </c>
      <c r="C285" t="str">
        <f>IF([1]Crowdfunding_Data!F:F="successful",[1]Crowdfunding_Data!J:J,"")</f>
        <v/>
      </c>
      <c r="D285" t="str">
        <f t="shared" si="13"/>
        <v>failed</v>
      </c>
      <c r="E285">
        <f>IF([1]Crowdfunding_Data!F:F="failed",[1]Crowdfunding_Data!J:J,"")</f>
        <v>29</v>
      </c>
      <c r="G285" t="s">
        <v>20</v>
      </c>
      <c r="H285" s="26">
        <v>484</v>
      </c>
      <c r="I285">
        <f t="shared" si="14"/>
        <v>2.8784027463524763E-4</v>
      </c>
      <c r="K285" t="s">
        <v>14</v>
      </c>
      <c r="L285">
        <v>513</v>
      </c>
    </row>
    <row r="286" spans="2:12" x14ac:dyDescent="0.2">
      <c r="B286" t="str">
        <f t="shared" si="12"/>
        <v/>
      </c>
      <c r="C286" t="str">
        <f>IF([1]Crowdfunding_Data!F:F="successful",[1]Crowdfunding_Data!J:J,"")</f>
        <v/>
      </c>
      <c r="D286" t="str">
        <f t="shared" si="13"/>
        <v>failed</v>
      </c>
      <c r="E286">
        <f>IF([1]Crowdfunding_Data!F:F="failed",[1]Crowdfunding_Data!J:J,"")</f>
        <v>132</v>
      </c>
      <c r="G286" t="s">
        <v>20</v>
      </c>
      <c r="H286" s="26">
        <v>498</v>
      </c>
      <c r="I286">
        <f t="shared" si="14"/>
        <v>2.8878129871425504E-4</v>
      </c>
      <c r="K286" t="s">
        <v>14</v>
      </c>
      <c r="L286">
        <v>3410</v>
      </c>
    </row>
    <row r="287" spans="2:12" x14ac:dyDescent="0.2">
      <c r="B287" t="str">
        <f t="shared" si="12"/>
        <v>successful</v>
      </c>
      <c r="C287">
        <f>IF([1]Crowdfunding_Data!F:F="successful",[1]Crowdfunding_Data!J:J,"")</f>
        <v>254</v>
      </c>
      <c r="D287" t="str">
        <f t="shared" si="13"/>
        <v/>
      </c>
      <c r="E287" t="str">
        <f>IF([1]Crowdfunding_Data!F:F="failed",[1]Crowdfunding_Data!J:J,"")</f>
        <v/>
      </c>
      <c r="G287" t="s">
        <v>20</v>
      </c>
      <c r="H287" s="26">
        <v>524</v>
      </c>
      <c r="I287">
        <f t="shared" si="14"/>
        <v>2.9045035513734633E-4</v>
      </c>
      <c r="K287" t="s">
        <v>14</v>
      </c>
      <c r="L287">
        <v>10</v>
      </c>
    </row>
    <row r="288" spans="2:12" x14ac:dyDescent="0.2">
      <c r="B288" t="str">
        <f t="shared" si="12"/>
        <v/>
      </c>
      <c r="C288" t="str">
        <f>IF([1]Crowdfunding_Data!F:F="successful",[1]Crowdfunding_Data!J:J,"")</f>
        <v/>
      </c>
      <c r="D288" t="str">
        <f t="shared" si="13"/>
        <v/>
      </c>
      <c r="E288" t="str">
        <f>IF([1]Crowdfunding_Data!F:F="failed",[1]Crowdfunding_Data!J:J,"")</f>
        <v/>
      </c>
      <c r="G288" t="s">
        <v>20</v>
      </c>
      <c r="H288" s="26">
        <v>533</v>
      </c>
      <c r="I288">
        <f t="shared" si="14"/>
        <v>2.9100403382484774E-4</v>
      </c>
      <c r="K288" t="s">
        <v>14</v>
      </c>
      <c r="L288">
        <v>2201</v>
      </c>
    </row>
    <row r="289" spans="2:12" x14ac:dyDescent="0.2">
      <c r="B289" t="str">
        <f t="shared" si="12"/>
        <v>successful</v>
      </c>
      <c r="C289">
        <f>IF([1]Crowdfunding_Data!F:F="successful",[1]Crowdfunding_Data!J:J,"")</f>
        <v>176</v>
      </c>
      <c r="D289" t="str">
        <f t="shared" si="13"/>
        <v/>
      </c>
      <c r="E289" t="str">
        <f>IF([1]Crowdfunding_Data!F:F="failed",[1]Crowdfunding_Data!J:J,"")</f>
        <v/>
      </c>
      <c r="G289" t="s">
        <v>20</v>
      </c>
      <c r="H289" s="26">
        <v>536</v>
      </c>
      <c r="I289">
        <f t="shared" si="14"/>
        <v>2.9118581849747884E-4</v>
      </c>
      <c r="K289" t="s">
        <v>14</v>
      </c>
      <c r="L289">
        <v>676</v>
      </c>
    </row>
    <row r="290" spans="2:12" x14ac:dyDescent="0.2">
      <c r="B290" t="str">
        <f t="shared" si="12"/>
        <v/>
      </c>
      <c r="C290" t="str">
        <f>IF([1]Crowdfunding_Data!F:F="successful",[1]Crowdfunding_Data!J:J,"")</f>
        <v/>
      </c>
      <c r="D290" t="str">
        <f t="shared" si="13"/>
        <v>failed</v>
      </c>
      <c r="E290">
        <f>IF([1]Crowdfunding_Data!F:F="failed",[1]Crowdfunding_Data!J:J,"")</f>
        <v>137</v>
      </c>
      <c r="G290" t="s">
        <v>20</v>
      </c>
      <c r="H290" s="26">
        <v>546</v>
      </c>
      <c r="I290">
        <f t="shared" si="14"/>
        <v>2.9178169850160515E-4</v>
      </c>
      <c r="K290" t="s">
        <v>14</v>
      </c>
      <c r="L290">
        <v>831</v>
      </c>
    </row>
    <row r="291" spans="2:12" x14ac:dyDescent="0.2">
      <c r="B291" t="str">
        <f t="shared" si="12"/>
        <v>successful</v>
      </c>
      <c r="C291">
        <f>IF([1]Crowdfunding_Data!F:F="successful",[1]Crowdfunding_Data!J:J,"")</f>
        <v>337</v>
      </c>
      <c r="D291" t="str">
        <f t="shared" si="13"/>
        <v/>
      </c>
      <c r="E291" t="str">
        <f>IF([1]Crowdfunding_Data!F:F="failed",[1]Crowdfunding_Data!J:J,"")</f>
        <v/>
      </c>
      <c r="G291" t="s">
        <v>20</v>
      </c>
      <c r="H291" s="26">
        <v>554</v>
      </c>
      <c r="I291">
        <f t="shared" si="14"/>
        <v>2.9224719893870116E-4</v>
      </c>
      <c r="K291" t="s">
        <v>14</v>
      </c>
      <c r="L291">
        <v>859</v>
      </c>
    </row>
    <row r="292" spans="2:12" x14ac:dyDescent="0.2">
      <c r="B292" t="str">
        <f t="shared" si="12"/>
        <v/>
      </c>
      <c r="C292" t="str">
        <f>IF([1]Crowdfunding_Data!F:F="successful",[1]Crowdfunding_Data!J:J,"")</f>
        <v/>
      </c>
      <c r="D292" t="str">
        <f t="shared" si="13"/>
        <v>failed</v>
      </c>
      <c r="E292">
        <f>IF([1]Crowdfunding_Data!F:F="failed",[1]Crowdfunding_Data!J:J,"")</f>
        <v>908</v>
      </c>
      <c r="G292" t="s">
        <v>20</v>
      </c>
      <c r="H292" s="26">
        <v>555</v>
      </c>
      <c r="I292">
        <f t="shared" si="14"/>
        <v>2.92304683463941E-4</v>
      </c>
      <c r="K292" t="s">
        <v>14</v>
      </c>
      <c r="L292">
        <v>45</v>
      </c>
    </row>
    <row r="293" spans="2:12" x14ac:dyDescent="0.2">
      <c r="B293" t="str">
        <f t="shared" si="12"/>
        <v>successful</v>
      </c>
      <c r="C293">
        <f>IF([1]Crowdfunding_Data!F:F="successful",[1]Crowdfunding_Data!J:J,"")</f>
        <v>107</v>
      </c>
      <c r="D293" t="str">
        <f t="shared" si="13"/>
        <v/>
      </c>
      <c r="E293" t="str">
        <f>IF([1]Crowdfunding_Data!F:F="failed",[1]Crowdfunding_Data!J:J,"")</f>
        <v/>
      </c>
      <c r="G293" t="s">
        <v>20</v>
      </c>
      <c r="H293" s="26">
        <v>589</v>
      </c>
      <c r="I293">
        <f t="shared" si="14"/>
        <v>2.9416538974821042E-4</v>
      </c>
      <c r="K293" t="s">
        <v>14</v>
      </c>
      <c r="L293">
        <v>6</v>
      </c>
    </row>
    <row r="294" spans="2:12" x14ac:dyDescent="0.2">
      <c r="B294" t="str">
        <f t="shared" si="12"/>
        <v/>
      </c>
      <c r="C294" t="str">
        <f>IF([1]Crowdfunding_Data!F:F="successful",[1]Crowdfunding_Data!J:J,"")</f>
        <v/>
      </c>
      <c r="D294" t="str">
        <f t="shared" si="13"/>
        <v>failed</v>
      </c>
      <c r="E294">
        <f>IF([1]Crowdfunding_Data!F:F="failed",[1]Crowdfunding_Data!J:J,"")</f>
        <v>10</v>
      </c>
      <c r="G294" t="s">
        <v>20</v>
      </c>
      <c r="H294" s="26">
        <v>645</v>
      </c>
      <c r="I294">
        <f t="shared" si="14"/>
        <v>2.9682616144915866E-4</v>
      </c>
      <c r="K294" t="s">
        <v>14</v>
      </c>
      <c r="L294">
        <v>7</v>
      </c>
    </row>
    <row r="295" spans="2:12" x14ac:dyDescent="0.2">
      <c r="B295" t="str">
        <f t="shared" si="12"/>
        <v/>
      </c>
      <c r="C295" t="str">
        <f>IF([1]Crowdfunding_Data!F:F="successful",[1]Crowdfunding_Data!J:J,"")</f>
        <v/>
      </c>
      <c r="D295" t="str">
        <f t="shared" si="13"/>
        <v/>
      </c>
      <c r="E295" t="str">
        <f>IF([1]Crowdfunding_Data!F:F="failed",[1]Crowdfunding_Data!J:J,"")</f>
        <v/>
      </c>
      <c r="G295" t="s">
        <v>20</v>
      </c>
      <c r="H295" s="26">
        <v>659</v>
      </c>
      <c r="I295">
        <f t="shared" si="14"/>
        <v>2.9741142269055452E-4</v>
      </c>
      <c r="K295" t="s">
        <v>14</v>
      </c>
      <c r="L295">
        <v>31</v>
      </c>
    </row>
    <row r="296" spans="2:12" x14ac:dyDescent="0.2">
      <c r="B296" t="str">
        <f t="shared" si="12"/>
        <v>successful</v>
      </c>
      <c r="C296">
        <f>IF([1]Crowdfunding_Data!F:F="successful",[1]Crowdfunding_Data!J:J,"")</f>
        <v>183</v>
      </c>
      <c r="D296" t="str">
        <f t="shared" si="13"/>
        <v/>
      </c>
      <c r="E296" t="str">
        <f>IF([1]Crowdfunding_Data!F:F="failed",[1]Crowdfunding_Data!J:J,"")</f>
        <v/>
      </c>
      <c r="G296" t="s">
        <v>20</v>
      </c>
      <c r="H296" s="26">
        <v>676</v>
      </c>
      <c r="I296">
        <f t="shared" si="14"/>
        <v>2.9807854932136879E-4</v>
      </c>
      <c r="K296" t="s">
        <v>14</v>
      </c>
      <c r="L296">
        <v>78</v>
      </c>
    </row>
    <row r="297" spans="2:12" x14ac:dyDescent="0.2">
      <c r="B297" t="str">
        <f t="shared" si="12"/>
        <v/>
      </c>
      <c r="C297" t="str">
        <f>IF([1]Crowdfunding_Data!F:F="successful",[1]Crowdfunding_Data!J:J,"")</f>
        <v/>
      </c>
      <c r="D297" t="str">
        <f t="shared" si="13"/>
        <v>failed</v>
      </c>
      <c r="E297">
        <f>IF([1]Crowdfunding_Data!F:F="failed",[1]Crowdfunding_Data!J:J,"")</f>
        <v>1910</v>
      </c>
      <c r="G297" t="s">
        <v>20</v>
      </c>
      <c r="H297" s="26">
        <v>723</v>
      </c>
      <c r="I297">
        <f t="shared" si="14"/>
        <v>2.9967187092110081E-4</v>
      </c>
      <c r="K297" t="s">
        <v>14</v>
      </c>
      <c r="L297">
        <v>1225</v>
      </c>
    </row>
    <row r="298" spans="2:12" x14ac:dyDescent="0.2">
      <c r="B298" t="str">
        <f t="shared" si="12"/>
        <v/>
      </c>
      <c r="C298" t="str">
        <f>IF([1]Crowdfunding_Data!F:F="successful",[1]Crowdfunding_Data!J:J,"")</f>
        <v/>
      </c>
      <c r="D298" t="str">
        <f t="shared" si="13"/>
        <v>failed</v>
      </c>
      <c r="E298">
        <f>IF([1]Crowdfunding_Data!F:F="failed",[1]Crowdfunding_Data!J:J,"")</f>
        <v>38</v>
      </c>
      <c r="G298" t="s">
        <v>20</v>
      </c>
      <c r="H298" s="26">
        <v>762</v>
      </c>
      <c r="I298">
        <f t="shared" si="14"/>
        <v>3.0071077343769913E-4</v>
      </c>
      <c r="K298" t="s">
        <v>14</v>
      </c>
      <c r="L298">
        <v>1</v>
      </c>
    </row>
    <row r="299" spans="2:12" x14ac:dyDescent="0.2">
      <c r="B299" t="str">
        <f t="shared" si="12"/>
        <v/>
      </c>
      <c r="C299" t="str">
        <f>IF([1]Crowdfunding_Data!F:F="successful",[1]Crowdfunding_Data!J:J,"")</f>
        <v/>
      </c>
      <c r="D299" t="str">
        <f t="shared" si="13"/>
        <v>failed</v>
      </c>
      <c r="E299">
        <f>IF([1]Crowdfunding_Data!F:F="failed",[1]Crowdfunding_Data!J:J,"")</f>
        <v>104</v>
      </c>
      <c r="G299" t="s">
        <v>20</v>
      </c>
      <c r="H299" s="26">
        <v>768</v>
      </c>
      <c r="I299">
        <f t="shared" si="14"/>
        <v>3.0084760424372426E-4</v>
      </c>
      <c r="K299" t="s">
        <v>14</v>
      </c>
      <c r="L299">
        <v>67</v>
      </c>
    </row>
    <row r="300" spans="2:12" x14ac:dyDescent="0.2">
      <c r="B300" t="str">
        <f t="shared" si="12"/>
        <v>successful</v>
      </c>
      <c r="C300">
        <f>IF([1]Crowdfunding_Data!F:F="successful",[1]Crowdfunding_Data!J:J,"")</f>
        <v>72</v>
      </c>
      <c r="D300" t="str">
        <f t="shared" si="13"/>
        <v/>
      </c>
      <c r="E300" t="str">
        <f>IF([1]Crowdfunding_Data!F:F="failed",[1]Crowdfunding_Data!J:J,"")</f>
        <v/>
      </c>
      <c r="G300" t="s">
        <v>20</v>
      </c>
      <c r="H300" s="26">
        <v>820</v>
      </c>
      <c r="I300">
        <f t="shared" si="14"/>
        <v>3.0177468675902052E-4</v>
      </c>
      <c r="K300" t="s">
        <v>14</v>
      </c>
      <c r="L300">
        <v>19</v>
      </c>
    </row>
    <row r="301" spans="2:12" x14ac:dyDescent="0.2">
      <c r="B301" t="str">
        <f t="shared" si="12"/>
        <v/>
      </c>
      <c r="C301" t="str">
        <f>IF([1]Crowdfunding_Data!F:F="successful",[1]Crowdfunding_Data!J:J,"")</f>
        <v/>
      </c>
      <c r="D301" t="str">
        <f t="shared" si="13"/>
        <v>failed</v>
      </c>
      <c r="E301">
        <f>IF([1]Crowdfunding_Data!F:F="failed",[1]Crowdfunding_Data!J:J,"")</f>
        <v>49</v>
      </c>
      <c r="G301" t="s">
        <v>20</v>
      </c>
      <c r="H301" s="26">
        <v>890</v>
      </c>
      <c r="I301">
        <f t="shared" si="14"/>
        <v>3.0228519654335869E-4</v>
      </c>
      <c r="K301" t="s">
        <v>14</v>
      </c>
      <c r="L301">
        <v>2108</v>
      </c>
    </row>
    <row r="302" spans="2:12" x14ac:dyDescent="0.2">
      <c r="B302" t="str">
        <f t="shared" si="12"/>
        <v/>
      </c>
      <c r="C302" t="str">
        <f>IF([1]Crowdfunding_Data!F:F="successful",[1]Crowdfunding_Data!J:J,"")</f>
        <v/>
      </c>
      <c r="D302" t="str">
        <f t="shared" si="13"/>
        <v>failed</v>
      </c>
      <c r="E302">
        <f>IF([1]Crowdfunding_Data!F:F="failed",[1]Crowdfunding_Data!J:J,"")</f>
        <v>1</v>
      </c>
      <c r="G302" t="s">
        <v>20</v>
      </c>
      <c r="H302" s="26">
        <v>903</v>
      </c>
      <c r="I302">
        <f t="shared" si="14"/>
        <v>3.022864514832216E-4</v>
      </c>
      <c r="K302" t="s">
        <v>14</v>
      </c>
      <c r="L302">
        <v>679</v>
      </c>
    </row>
    <row r="303" spans="2:12" x14ac:dyDescent="0.2">
      <c r="B303" t="str">
        <f t="shared" si="12"/>
        <v>successful</v>
      </c>
      <c r="C303">
        <f>IF([1]Crowdfunding_Data!F:F="successful",[1]Crowdfunding_Data!J:J,"")</f>
        <v>295</v>
      </c>
      <c r="D303" t="str">
        <f t="shared" si="13"/>
        <v/>
      </c>
      <c r="E303" t="str">
        <f>IF([1]Crowdfunding_Data!F:F="failed",[1]Crowdfunding_Data!J:J,"")</f>
        <v/>
      </c>
      <c r="G303" t="s">
        <v>20</v>
      </c>
      <c r="H303" s="26">
        <v>909</v>
      </c>
      <c r="I303">
        <f t="shared" si="14"/>
        <v>3.0227713802290668E-4</v>
      </c>
      <c r="K303" t="s">
        <v>14</v>
      </c>
      <c r="L303">
        <v>36</v>
      </c>
    </row>
    <row r="304" spans="2:12" x14ac:dyDescent="0.2">
      <c r="B304" t="str">
        <f t="shared" si="12"/>
        <v/>
      </c>
      <c r="C304" t="str">
        <f>IF([1]Crowdfunding_Data!F:F="successful",[1]Crowdfunding_Data!J:J,"")</f>
        <v/>
      </c>
      <c r="D304" t="str">
        <f t="shared" si="13"/>
        <v>failed</v>
      </c>
      <c r="E304">
        <f>IF([1]Crowdfunding_Data!F:F="failed",[1]Crowdfunding_Data!J:J,"")</f>
        <v>245</v>
      </c>
      <c r="G304" t="s">
        <v>20</v>
      </c>
      <c r="H304" s="26">
        <v>943</v>
      </c>
      <c r="I304">
        <f t="shared" si="14"/>
        <v>3.0210639497383197E-4</v>
      </c>
      <c r="K304" t="s">
        <v>14</v>
      </c>
      <c r="L304">
        <v>47</v>
      </c>
    </row>
    <row r="305" spans="2:12" x14ac:dyDescent="0.2">
      <c r="B305" t="str">
        <f t="shared" si="12"/>
        <v/>
      </c>
      <c r="C305" t="str">
        <f>IF([1]Crowdfunding_Data!F:F="successful",[1]Crowdfunding_Data!J:J,"")</f>
        <v/>
      </c>
      <c r="D305" t="str">
        <f t="shared" si="13"/>
        <v>failed</v>
      </c>
      <c r="E305">
        <f>IF([1]Crowdfunding_Data!F:F="failed",[1]Crowdfunding_Data!J:J,"")</f>
        <v>32</v>
      </c>
      <c r="G305" t="s">
        <v>20</v>
      </c>
      <c r="H305" s="26">
        <v>980</v>
      </c>
      <c r="I305">
        <f t="shared" si="14"/>
        <v>3.0169308913481077E-4</v>
      </c>
      <c r="K305" t="s">
        <v>14</v>
      </c>
      <c r="L305">
        <v>70</v>
      </c>
    </row>
    <row r="306" spans="2:12" x14ac:dyDescent="0.2">
      <c r="B306" t="str">
        <f t="shared" si="12"/>
        <v>successful</v>
      </c>
      <c r="C306">
        <f>IF([1]Crowdfunding_Data!F:F="successful",[1]Crowdfunding_Data!J:J,"")</f>
        <v>142</v>
      </c>
      <c r="D306" t="str">
        <f t="shared" si="13"/>
        <v/>
      </c>
      <c r="E306" t="str">
        <f>IF([1]Crowdfunding_Data!F:F="failed",[1]Crowdfunding_Data!J:J,"")</f>
        <v/>
      </c>
      <c r="G306" t="s">
        <v>20</v>
      </c>
      <c r="H306" s="26">
        <v>1022</v>
      </c>
      <c r="I306">
        <f t="shared" si="14"/>
        <v>3.0093783156709197E-4</v>
      </c>
      <c r="K306" t="s">
        <v>14</v>
      </c>
      <c r="L306">
        <v>154</v>
      </c>
    </row>
    <row r="307" spans="2:12" x14ac:dyDescent="0.2">
      <c r="B307" t="str">
        <f t="shared" si="12"/>
        <v>successful</v>
      </c>
      <c r="C307">
        <f>IF([1]Crowdfunding_Data!F:F="successful",[1]Crowdfunding_Data!J:J,"")</f>
        <v>85</v>
      </c>
      <c r="D307" t="str">
        <f t="shared" si="13"/>
        <v/>
      </c>
      <c r="E307" t="str">
        <f>IF([1]Crowdfunding_Data!F:F="failed",[1]Crowdfunding_Data!J:J,"")</f>
        <v/>
      </c>
      <c r="G307" t="s">
        <v>20</v>
      </c>
      <c r="H307" s="26">
        <v>1052</v>
      </c>
      <c r="I307">
        <f t="shared" si="14"/>
        <v>3.0021330484581859E-4</v>
      </c>
      <c r="K307" t="s">
        <v>14</v>
      </c>
      <c r="L307">
        <v>22</v>
      </c>
    </row>
    <row r="308" spans="2:12" x14ac:dyDescent="0.2">
      <c r="B308" t="str">
        <f t="shared" si="12"/>
        <v/>
      </c>
      <c r="C308" t="str">
        <f>IF([1]Crowdfunding_Data!F:F="successful",[1]Crowdfunding_Data!J:J,"")</f>
        <v/>
      </c>
      <c r="D308" t="str">
        <f t="shared" si="13"/>
        <v>failed</v>
      </c>
      <c r="E308">
        <f>IF([1]Crowdfunding_Data!F:F="failed",[1]Crowdfunding_Data!J:J,"")</f>
        <v>7</v>
      </c>
      <c r="G308" t="s">
        <v>20</v>
      </c>
      <c r="H308" s="26">
        <v>1071</v>
      </c>
      <c r="I308">
        <f t="shared" si="14"/>
        <v>2.9967523632405056E-4</v>
      </c>
      <c r="K308" t="s">
        <v>14</v>
      </c>
      <c r="L308">
        <v>1758</v>
      </c>
    </row>
    <row r="309" spans="2:12" x14ac:dyDescent="0.2">
      <c r="B309" t="str">
        <f t="shared" si="12"/>
        <v>successful</v>
      </c>
      <c r="C309">
        <f>IF([1]Crowdfunding_Data!F:F="successful",[1]Crowdfunding_Data!J:J,"")</f>
        <v>659</v>
      </c>
      <c r="D309" t="str">
        <f t="shared" si="13"/>
        <v/>
      </c>
      <c r="E309" t="str">
        <f>IF([1]Crowdfunding_Data!F:F="failed",[1]Crowdfunding_Data!J:J,"")</f>
        <v/>
      </c>
      <c r="G309" t="s">
        <v>20</v>
      </c>
      <c r="H309" s="26">
        <v>1071</v>
      </c>
      <c r="I309">
        <f t="shared" si="14"/>
        <v>2.9967523632405056E-4</v>
      </c>
      <c r="K309" t="s">
        <v>14</v>
      </c>
      <c r="L309">
        <v>94</v>
      </c>
    </row>
    <row r="310" spans="2:12" x14ac:dyDescent="0.2">
      <c r="B310" t="str">
        <f t="shared" si="12"/>
        <v/>
      </c>
      <c r="C310" t="str">
        <f>IF([1]Crowdfunding_Data!F:F="successful",[1]Crowdfunding_Data!J:J,"")</f>
        <v/>
      </c>
      <c r="D310" t="str">
        <f t="shared" si="13"/>
        <v>failed</v>
      </c>
      <c r="E310">
        <f>IF([1]Crowdfunding_Data!F:F="failed",[1]Crowdfunding_Data!J:J,"")</f>
        <v>803</v>
      </c>
      <c r="G310" t="s">
        <v>20</v>
      </c>
      <c r="H310" s="26">
        <v>1073</v>
      </c>
      <c r="I310">
        <f t="shared" si="14"/>
        <v>2.9961504113071091E-4</v>
      </c>
      <c r="K310" t="s">
        <v>14</v>
      </c>
      <c r="L310">
        <v>33</v>
      </c>
    </row>
    <row r="311" spans="2:12" x14ac:dyDescent="0.2">
      <c r="B311" t="str">
        <f t="shared" si="12"/>
        <v/>
      </c>
      <c r="C311" t="str">
        <f>IF([1]Crowdfunding_Data!F:F="successful",[1]Crowdfunding_Data!J:J,"")</f>
        <v/>
      </c>
      <c r="D311" t="str">
        <f t="shared" si="13"/>
        <v/>
      </c>
      <c r="E311" t="str">
        <f>IF([1]Crowdfunding_Data!F:F="failed",[1]Crowdfunding_Data!J:J,"")</f>
        <v/>
      </c>
      <c r="G311" t="s">
        <v>20</v>
      </c>
      <c r="H311" s="26">
        <v>1095</v>
      </c>
      <c r="I311">
        <f t="shared" si="14"/>
        <v>2.9890838077394511E-4</v>
      </c>
      <c r="K311" t="s">
        <v>14</v>
      </c>
      <c r="L311">
        <v>1</v>
      </c>
    </row>
    <row r="312" spans="2:12" x14ac:dyDescent="0.2">
      <c r="B312" t="str">
        <f t="shared" si="12"/>
        <v/>
      </c>
      <c r="C312" t="str">
        <f>IF([1]Crowdfunding_Data!F:F="successful",[1]Crowdfunding_Data!J:J,"")</f>
        <v/>
      </c>
      <c r="D312" t="str">
        <f t="shared" si="13"/>
        <v>failed</v>
      </c>
      <c r="E312">
        <f>IF([1]Crowdfunding_Data!F:F="failed",[1]Crowdfunding_Data!J:J,"")</f>
        <v>16</v>
      </c>
      <c r="G312" t="s">
        <v>20</v>
      </c>
      <c r="H312" s="26">
        <v>1101</v>
      </c>
      <c r="I312">
        <f t="shared" si="14"/>
        <v>2.9870153832317256E-4</v>
      </c>
      <c r="K312" t="s">
        <v>14</v>
      </c>
      <c r="L312">
        <v>31</v>
      </c>
    </row>
    <row r="313" spans="2:12" x14ac:dyDescent="0.2">
      <c r="B313" t="str">
        <f t="shared" si="12"/>
        <v>successful</v>
      </c>
      <c r="C313">
        <f>IF([1]Crowdfunding_Data!F:F="successful",[1]Crowdfunding_Data!J:J,"")</f>
        <v>121</v>
      </c>
      <c r="D313" t="str">
        <f t="shared" si="13"/>
        <v/>
      </c>
      <c r="E313" t="str">
        <f>IF([1]Crowdfunding_Data!F:F="failed",[1]Crowdfunding_Data!J:J,"")</f>
        <v/>
      </c>
      <c r="G313" t="s">
        <v>20</v>
      </c>
      <c r="H313" s="26">
        <v>1113</v>
      </c>
      <c r="I313">
        <f t="shared" si="14"/>
        <v>2.9826978694832713E-4</v>
      </c>
      <c r="K313" t="s">
        <v>14</v>
      </c>
      <c r="L313">
        <v>35</v>
      </c>
    </row>
    <row r="314" spans="2:12" x14ac:dyDescent="0.2">
      <c r="B314" t="str">
        <f t="shared" si="12"/>
        <v>successful</v>
      </c>
      <c r="C314">
        <f>IF([1]Crowdfunding_Data!F:F="successful",[1]Crowdfunding_Data!J:J,"")</f>
        <v>3742</v>
      </c>
      <c r="D314" t="str">
        <f t="shared" si="13"/>
        <v/>
      </c>
      <c r="E314" t="str">
        <f>IF([1]Crowdfunding_Data!F:F="failed",[1]Crowdfunding_Data!J:J,"")</f>
        <v/>
      </c>
      <c r="G314" t="s">
        <v>20</v>
      </c>
      <c r="H314" s="26">
        <v>1137</v>
      </c>
      <c r="I314">
        <f t="shared" si="14"/>
        <v>2.9733439754799963E-4</v>
      </c>
      <c r="K314" t="s">
        <v>14</v>
      </c>
      <c r="L314">
        <v>63</v>
      </c>
    </row>
    <row r="315" spans="2:12" x14ac:dyDescent="0.2">
      <c r="B315" t="str">
        <f t="shared" si="12"/>
        <v>successful</v>
      </c>
      <c r="C315">
        <f>IF([1]Crowdfunding_Data!F:F="successful",[1]Crowdfunding_Data!J:J,"")</f>
        <v>223</v>
      </c>
      <c r="D315" t="str">
        <f t="shared" si="13"/>
        <v/>
      </c>
      <c r="E315" t="str">
        <f>IF([1]Crowdfunding_Data!F:F="failed",[1]Crowdfunding_Data!J:J,"")</f>
        <v/>
      </c>
      <c r="G315" t="s">
        <v>20</v>
      </c>
      <c r="H315" s="26">
        <v>1140</v>
      </c>
      <c r="I315">
        <f t="shared" si="14"/>
        <v>2.972107691632683E-4</v>
      </c>
      <c r="K315" t="s">
        <v>14</v>
      </c>
      <c r="L315">
        <v>526</v>
      </c>
    </row>
    <row r="316" spans="2:12" x14ac:dyDescent="0.2">
      <c r="B316" t="str">
        <f t="shared" si="12"/>
        <v>successful</v>
      </c>
      <c r="C316">
        <f>IF([1]Crowdfunding_Data!F:F="successful",[1]Crowdfunding_Data!J:J,"")</f>
        <v>133</v>
      </c>
      <c r="D316" t="str">
        <f t="shared" si="13"/>
        <v/>
      </c>
      <c r="E316" t="str">
        <f>IF([1]Crowdfunding_Data!F:F="failed",[1]Crowdfunding_Data!J:J,"")</f>
        <v/>
      </c>
      <c r="G316" t="s">
        <v>20</v>
      </c>
      <c r="H316" s="26">
        <v>1152</v>
      </c>
      <c r="I316">
        <f t="shared" si="14"/>
        <v>2.967014374223109E-4</v>
      </c>
      <c r="K316" t="s">
        <v>14</v>
      </c>
      <c r="L316">
        <v>121</v>
      </c>
    </row>
    <row r="317" spans="2:12" x14ac:dyDescent="0.2">
      <c r="B317" t="str">
        <f t="shared" si="12"/>
        <v/>
      </c>
      <c r="C317" t="str">
        <f>IF([1]Crowdfunding_Data!F:F="successful",[1]Crowdfunding_Data!J:J,"")</f>
        <v/>
      </c>
      <c r="D317" t="str">
        <f t="shared" si="13"/>
        <v>failed</v>
      </c>
      <c r="E317">
        <f>IF([1]Crowdfunding_Data!F:F="failed",[1]Crowdfunding_Data!J:J,"")</f>
        <v>31</v>
      </c>
      <c r="G317" t="s">
        <v>20</v>
      </c>
      <c r="H317" s="26">
        <v>1170</v>
      </c>
      <c r="I317">
        <f t="shared" si="14"/>
        <v>2.958932027880924E-4</v>
      </c>
      <c r="K317" t="s">
        <v>14</v>
      </c>
      <c r="L317">
        <v>67</v>
      </c>
    </row>
    <row r="318" spans="2:12" x14ac:dyDescent="0.2">
      <c r="B318" t="str">
        <f t="shared" si="12"/>
        <v/>
      </c>
      <c r="C318" t="str">
        <f>IF([1]Crowdfunding_Data!F:F="successful",[1]Crowdfunding_Data!J:J,"")</f>
        <v/>
      </c>
      <c r="D318" t="str">
        <f t="shared" si="13"/>
        <v>failed</v>
      </c>
      <c r="E318">
        <f>IF([1]Crowdfunding_Data!F:F="failed",[1]Crowdfunding_Data!J:J,"")</f>
        <v>108</v>
      </c>
      <c r="G318" t="s">
        <v>20</v>
      </c>
      <c r="H318" s="26">
        <v>1249</v>
      </c>
      <c r="I318">
        <f t="shared" si="14"/>
        <v>2.9172943700307556E-4</v>
      </c>
      <c r="K318" t="s">
        <v>14</v>
      </c>
      <c r="L318">
        <v>57</v>
      </c>
    </row>
    <row r="319" spans="2:12" x14ac:dyDescent="0.2">
      <c r="B319" t="str">
        <f t="shared" si="12"/>
        <v/>
      </c>
      <c r="C319" t="str">
        <f>IF([1]Crowdfunding_Data!F:F="successful",[1]Crowdfunding_Data!J:J,"")</f>
        <v/>
      </c>
      <c r="D319" t="str">
        <f t="shared" si="13"/>
        <v>failed</v>
      </c>
      <c r="E319">
        <f>IF([1]Crowdfunding_Data!F:F="failed",[1]Crowdfunding_Data!J:J,"")</f>
        <v>30</v>
      </c>
      <c r="G319" t="s">
        <v>20</v>
      </c>
      <c r="H319" s="26">
        <v>1267</v>
      </c>
      <c r="I319">
        <f t="shared" si="14"/>
        <v>2.9064323995443972E-4</v>
      </c>
      <c r="K319" t="s">
        <v>14</v>
      </c>
      <c r="L319">
        <v>1229</v>
      </c>
    </row>
    <row r="320" spans="2:12" x14ac:dyDescent="0.2">
      <c r="B320" t="str">
        <f t="shared" si="12"/>
        <v/>
      </c>
      <c r="C320" t="str">
        <f>IF([1]Crowdfunding_Data!F:F="successful",[1]Crowdfunding_Data!J:J,"")</f>
        <v/>
      </c>
      <c r="D320" t="str">
        <f t="shared" si="13"/>
        <v>failed</v>
      </c>
      <c r="E320">
        <f>IF([1]Crowdfunding_Data!F:F="failed",[1]Crowdfunding_Data!J:J,"")</f>
        <v>17</v>
      </c>
      <c r="G320" t="s">
        <v>20</v>
      </c>
      <c r="H320" s="26">
        <v>1345</v>
      </c>
      <c r="I320">
        <f t="shared" si="14"/>
        <v>2.8536883199309647E-4</v>
      </c>
      <c r="K320" t="s">
        <v>14</v>
      </c>
      <c r="L320">
        <v>12</v>
      </c>
    </row>
    <row r="321" spans="2:12" x14ac:dyDescent="0.2">
      <c r="B321" t="str">
        <f t="shared" si="12"/>
        <v/>
      </c>
      <c r="C321" t="str">
        <f>IF([1]Crowdfunding_Data!F:F="successful",[1]Crowdfunding_Data!J:J,"")</f>
        <v/>
      </c>
      <c r="D321" t="str">
        <f t="shared" si="13"/>
        <v/>
      </c>
      <c r="E321" t="str">
        <f>IF([1]Crowdfunding_Data!F:F="failed",[1]Crowdfunding_Data!J:J,"")</f>
        <v/>
      </c>
      <c r="G321" t="s">
        <v>20</v>
      </c>
      <c r="H321" s="26">
        <v>1385</v>
      </c>
      <c r="I321">
        <f t="shared" si="14"/>
        <v>2.8231844660192389E-4</v>
      </c>
      <c r="K321" t="s">
        <v>14</v>
      </c>
      <c r="L321">
        <v>452</v>
      </c>
    </row>
    <row r="322" spans="2:12" x14ac:dyDescent="0.2">
      <c r="B322" t="str">
        <f t="shared" ref="B322:B385" si="15">IF(ISNUMBER(C322),"successful","")</f>
        <v/>
      </c>
      <c r="C322" t="str">
        <f>IF([1]Crowdfunding_Data!F:F="successful",[1]Crowdfunding_Data!J:J,"")</f>
        <v/>
      </c>
      <c r="D322" t="str">
        <f t="shared" si="13"/>
        <v>failed</v>
      </c>
      <c r="E322">
        <f>IF([1]Crowdfunding_Data!F:F="failed",[1]Crowdfunding_Data!J:J,"")</f>
        <v>80</v>
      </c>
      <c r="G322" t="s">
        <v>20</v>
      </c>
      <c r="H322" s="26">
        <v>1396</v>
      </c>
      <c r="I322">
        <f t="shared" si="14"/>
        <v>2.8143999239363263E-4</v>
      </c>
      <c r="K322" t="s">
        <v>14</v>
      </c>
      <c r="L322">
        <v>1886</v>
      </c>
    </row>
    <row r="323" spans="2:12" x14ac:dyDescent="0.2">
      <c r="B323" t="str">
        <f t="shared" si="15"/>
        <v/>
      </c>
      <c r="C323" t="str">
        <f>IF([1]Crowdfunding_Data!F:F="successful",[1]Crowdfunding_Data!J:J,"")</f>
        <v/>
      </c>
      <c r="D323" t="str">
        <f t="shared" ref="D323:D386" si="16">IF(ISNUMBER(E323),"failed","")</f>
        <v>failed</v>
      </c>
      <c r="E323">
        <f>IF([1]Crowdfunding_Data!F:F="failed",[1]Crowdfunding_Data!J:J,"")</f>
        <v>2468</v>
      </c>
      <c r="G323" t="s">
        <v>20</v>
      </c>
      <c r="H323" s="26">
        <v>1396</v>
      </c>
      <c r="I323">
        <f t="shared" ref="I323:I386" si="17">_xlfn.NORM.DIST(H323,$S$7,$S$13,0)</f>
        <v>2.8143999239363263E-4</v>
      </c>
      <c r="K323" t="s">
        <v>14</v>
      </c>
      <c r="L323">
        <v>1825</v>
      </c>
    </row>
    <row r="324" spans="2:12" x14ac:dyDescent="0.2">
      <c r="B324" t="str">
        <f t="shared" si="15"/>
        <v>successful</v>
      </c>
      <c r="C324">
        <f>IF([1]Crowdfunding_Data!F:F="successful",[1]Crowdfunding_Data!J:J,"")</f>
        <v>5168</v>
      </c>
      <c r="D324" t="str">
        <f t="shared" si="16"/>
        <v/>
      </c>
      <c r="E324" t="str">
        <f>IF([1]Crowdfunding_Data!F:F="failed",[1]Crowdfunding_Data!J:J,"")</f>
        <v/>
      </c>
      <c r="G324" t="s">
        <v>20</v>
      </c>
      <c r="H324" s="26">
        <v>1425</v>
      </c>
      <c r="I324">
        <f t="shared" si="17"/>
        <v>2.7904420826538296E-4</v>
      </c>
      <c r="K324" t="s">
        <v>14</v>
      </c>
      <c r="L324">
        <v>31</v>
      </c>
    </row>
    <row r="325" spans="2:12" x14ac:dyDescent="0.2">
      <c r="B325" t="str">
        <f t="shared" si="15"/>
        <v/>
      </c>
      <c r="C325" t="str">
        <f>IF([1]Crowdfunding_Data!F:F="successful",[1]Crowdfunding_Data!J:J,"")</f>
        <v/>
      </c>
      <c r="D325" t="str">
        <f t="shared" si="16"/>
        <v>failed</v>
      </c>
      <c r="E325">
        <f>IF([1]Crowdfunding_Data!F:F="failed",[1]Crowdfunding_Data!J:J,"")</f>
        <v>26</v>
      </c>
      <c r="G325" t="s">
        <v>20</v>
      </c>
      <c r="H325" s="26">
        <v>1442</v>
      </c>
      <c r="I325">
        <f t="shared" si="17"/>
        <v>2.7758695272056837E-4</v>
      </c>
      <c r="K325" t="s">
        <v>14</v>
      </c>
      <c r="L325">
        <v>107</v>
      </c>
    </row>
    <row r="326" spans="2:12" x14ac:dyDescent="0.2">
      <c r="B326" t="str">
        <f t="shared" si="15"/>
        <v>successful</v>
      </c>
      <c r="C326">
        <f>IF([1]Crowdfunding_Data!F:F="successful",[1]Crowdfunding_Data!J:J,"")</f>
        <v>307</v>
      </c>
      <c r="D326" t="str">
        <f t="shared" si="16"/>
        <v/>
      </c>
      <c r="E326" t="str">
        <f>IF([1]Crowdfunding_Data!F:F="failed",[1]Crowdfunding_Data!J:J,"")</f>
        <v/>
      </c>
      <c r="G326" t="s">
        <v>20</v>
      </c>
      <c r="H326" s="26">
        <v>1518</v>
      </c>
      <c r="I326">
        <f t="shared" si="17"/>
        <v>2.7061501504712374E-4</v>
      </c>
      <c r="K326" t="s">
        <v>14</v>
      </c>
      <c r="L326">
        <v>27</v>
      </c>
    </row>
    <row r="327" spans="2:12" x14ac:dyDescent="0.2">
      <c r="B327" t="str">
        <f t="shared" si="15"/>
        <v/>
      </c>
      <c r="C327" t="str">
        <f>IF([1]Crowdfunding_Data!F:F="successful",[1]Crowdfunding_Data!J:J,"")</f>
        <v/>
      </c>
      <c r="D327" t="str">
        <f t="shared" si="16"/>
        <v>failed</v>
      </c>
      <c r="E327">
        <f>IF([1]Crowdfunding_Data!F:F="failed",[1]Crowdfunding_Data!J:J,"")</f>
        <v>73</v>
      </c>
      <c r="G327" t="s">
        <v>20</v>
      </c>
      <c r="H327" s="26">
        <v>1539</v>
      </c>
      <c r="I327">
        <f t="shared" si="17"/>
        <v>2.6856253123288371E-4</v>
      </c>
      <c r="K327" t="s">
        <v>14</v>
      </c>
      <c r="L327">
        <v>1221</v>
      </c>
    </row>
    <row r="328" spans="2:12" x14ac:dyDescent="0.2">
      <c r="B328" t="str">
        <f t="shared" si="15"/>
        <v/>
      </c>
      <c r="C328" t="str">
        <f>IF([1]Crowdfunding_Data!F:F="successful",[1]Crowdfunding_Data!J:J,"")</f>
        <v/>
      </c>
      <c r="D328" t="str">
        <f t="shared" si="16"/>
        <v>failed</v>
      </c>
      <c r="E328">
        <f>IF([1]Crowdfunding_Data!F:F="failed",[1]Crowdfunding_Data!J:J,"")</f>
        <v>128</v>
      </c>
      <c r="G328" t="s">
        <v>20</v>
      </c>
      <c r="H328" s="26">
        <v>1561</v>
      </c>
      <c r="I328">
        <f t="shared" si="17"/>
        <v>2.663566595621578E-4</v>
      </c>
      <c r="K328" t="s">
        <v>14</v>
      </c>
      <c r="L328">
        <v>1</v>
      </c>
    </row>
    <row r="329" spans="2:12" x14ac:dyDescent="0.2">
      <c r="B329" t="str">
        <f t="shared" si="15"/>
        <v/>
      </c>
      <c r="C329" t="str">
        <f>IF([1]Crowdfunding_Data!F:F="successful",[1]Crowdfunding_Data!J:J,"")</f>
        <v/>
      </c>
      <c r="D329" t="str">
        <f t="shared" si="16"/>
        <v>failed</v>
      </c>
      <c r="E329">
        <f>IF([1]Crowdfunding_Data!F:F="failed",[1]Crowdfunding_Data!J:J,"")</f>
        <v>33</v>
      </c>
      <c r="G329" t="s">
        <v>20</v>
      </c>
      <c r="H329" s="26">
        <v>1572</v>
      </c>
      <c r="I329">
        <f t="shared" si="17"/>
        <v>2.6523288645046225E-4</v>
      </c>
      <c r="K329" t="s">
        <v>14</v>
      </c>
      <c r="L329">
        <v>16</v>
      </c>
    </row>
    <row r="330" spans="2:12" x14ac:dyDescent="0.2">
      <c r="B330" t="str">
        <f t="shared" si="15"/>
        <v>successful</v>
      </c>
      <c r="C330">
        <f>IF([1]Crowdfunding_Data!F:F="successful",[1]Crowdfunding_Data!J:J,"")</f>
        <v>2441</v>
      </c>
      <c r="D330" t="str">
        <f t="shared" si="16"/>
        <v/>
      </c>
      <c r="E330" t="str">
        <f>IF([1]Crowdfunding_Data!F:F="failed",[1]Crowdfunding_Data!J:J,"")</f>
        <v/>
      </c>
      <c r="G330" t="s">
        <v>20</v>
      </c>
      <c r="H330" s="26">
        <v>1600</v>
      </c>
      <c r="I330">
        <f t="shared" si="17"/>
        <v>2.623114770778071E-4</v>
      </c>
      <c r="K330" t="s">
        <v>14</v>
      </c>
      <c r="L330">
        <v>41</v>
      </c>
    </row>
    <row r="331" spans="2:12" x14ac:dyDescent="0.2">
      <c r="B331" t="str">
        <f t="shared" si="15"/>
        <v/>
      </c>
      <c r="C331" t="str">
        <f>IF([1]Crowdfunding_Data!F:F="successful",[1]Crowdfunding_Data!J:J,"")</f>
        <v/>
      </c>
      <c r="D331" t="str">
        <f t="shared" si="16"/>
        <v/>
      </c>
      <c r="E331" t="str">
        <f>IF([1]Crowdfunding_Data!F:F="failed",[1]Crowdfunding_Data!J:J,"")</f>
        <v/>
      </c>
      <c r="G331" t="s">
        <v>20</v>
      </c>
      <c r="H331" s="26">
        <v>1604</v>
      </c>
      <c r="I331">
        <f t="shared" si="17"/>
        <v>2.6188714456464322E-4</v>
      </c>
      <c r="K331" t="s">
        <v>14</v>
      </c>
      <c r="L331">
        <v>523</v>
      </c>
    </row>
    <row r="332" spans="2:12" x14ac:dyDescent="0.2">
      <c r="B332" t="str">
        <f t="shared" si="15"/>
        <v>successful</v>
      </c>
      <c r="C332">
        <f>IF([1]Crowdfunding_Data!F:F="successful",[1]Crowdfunding_Data!J:J,"")</f>
        <v>1385</v>
      </c>
      <c r="D332" t="str">
        <f t="shared" si="16"/>
        <v/>
      </c>
      <c r="E332" t="str">
        <f>IF([1]Crowdfunding_Data!F:F="failed",[1]Crowdfunding_Data!J:J,"")</f>
        <v/>
      </c>
      <c r="G332" t="s">
        <v>20</v>
      </c>
      <c r="H332" s="26">
        <v>1605</v>
      </c>
      <c r="I332">
        <f t="shared" si="17"/>
        <v>2.6178079297975828E-4</v>
      </c>
      <c r="K332" t="s">
        <v>14</v>
      </c>
      <c r="L332">
        <v>141</v>
      </c>
    </row>
    <row r="333" spans="2:12" x14ac:dyDescent="0.2">
      <c r="B333" t="str">
        <f t="shared" si="15"/>
        <v>successful</v>
      </c>
      <c r="C333">
        <f>IF([1]Crowdfunding_Data!F:F="successful",[1]Crowdfunding_Data!J:J,"")</f>
        <v>190</v>
      </c>
      <c r="D333" t="str">
        <f t="shared" si="16"/>
        <v/>
      </c>
      <c r="E333" t="str">
        <f>IF([1]Crowdfunding_Data!F:F="failed",[1]Crowdfunding_Data!J:J,"")</f>
        <v/>
      </c>
      <c r="G333" t="s">
        <v>20</v>
      </c>
      <c r="H333" s="26">
        <v>1606</v>
      </c>
      <c r="I333">
        <f t="shared" si="17"/>
        <v>2.6167433434333827E-4</v>
      </c>
      <c r="K333" t="s">
        <v>14</v>
      </c>
      <c r="L333">
        <v>52</v>
      </c>
    </row>
    <row r="334" spans="2:12" x14ac:dyDescent="0.2">
      <c r="B334" t="str">
        <f t="shared" si="15"/>
        <v>successful</v>
      </c>
      <c r="C334">
        <f>IF([1]Crowdfunding_Data!F:F="successful",[1]Crowdfunding_Data!J:J,"")</f>
        <v>470</v>
      </c>
      <c r="D334" t="str">
        <f t="shared" si="16"/>
        <v/>
      </c>
      <c r="E334" t="str">
        <f>IF([1]Crowdfunding_Data!F:F="failed",[1]Crowdfunding_Data!J:J,"")</f>
        <v/>
      </c>
      <c r="G334" t="s">
        <v>20</v>
      </c>
      <c r="H334" s="26">
        <v>1613</v>
      </c>
      <c r="I334">
        <f t="shared" si="17"/>
        <v>2.6092614038359979E-4</v>
      </c>
      <c r="K334" t="s">
        <v>14</v>
      </c>
      <c r="L334">
        <v>225</v>
      </c>
    </row>
    <row r="335" spans="2:12" x14ac:dyDescent="0.2">
      <c r="B335" t="str">
        <f t="shared" si="15"/>
        <v>successful</v>
      </c>
      <c r="C335">
        <f>IF([1]Crowdfunding_Data!F:F="successful",[1]Crowdfunding_Data!J:J,"")</f>
        <v>253</v>
      </c>
      <c r="D335" t="str">
        <f t="shared" si="16"/>
        <v/>
      </c>
      <c r="E335" t="str">
        <f>IF([1]Crowdfunding_Data!F:F="failed",[1]Crowdfunding_Data!J:J,"")</f>
        <v/>
      </c>
      <c r="G335" t="s">
        <v>20</v>
      </c>
      <c r="H335" s="26">
        <v>1621</v>
      </c>
      <c r="I335">
        <f t="shared" si="17"/>
        <v>2.6006472160212615E-4</v>
      </c>
      <c r="K335" t="s">
        <v>14</v>
      </c>
      <c r="L335">
        <v>38</v>
      </c>
    </row>
    <row r="336" spans="2:12" x14ac:dyDescent="0.2">
      <c r="B336" t="str">
        <f t="shared" si="15"/>
        <v>successful</v>
      </c>
      <c r="C336">
        <f>IF([1]Crowdfunding_Data!F:F="successful",[1]Crowdfunding_Data!J:J,"")</f>
        <v>1113</v>
      </c>
      <c r="D336" t="str">
        <f t="shared" si="16"/>
        <v/>
      </c>
      <c r="E336" t="str">
        <f>IF([1]Crowdfunding_Data!F:F="failed",[1]Crowdfunding_Data!J:J,"")</f>
        <v/>
      </c>
      <c r="G336" t="s">
        <v>20</v>
      </c>
      <c r="H336" s="26">
        <v>1629</v>
      </c>
      <c r="I336">
        <f t="shared" si="17"/>
        <v>2.5919662217428611E-4</v>
      </c>
      <c r="K336" t="s">
        <v>14</v>
      </c>
      <c r="L336">
        <v>15</v>
      </c>
    </row>
    <row r="337" spans="2:12" x14ac:dyDescent="0.2">
      <c r="B337" t="str">
        <f t="shared" si="15"/>
        <v>successful</v>
      </c>
      <c r="C337">
        <f>IF([1]Crowdfunding_Data!F:F="successful",[1]Crowdfunding_Data!J:J,"")</f>
        <v>2283</v>
      </c>
      <c r="D337" t="str">
        <f t="shared" si="16"/>
        <v/>
      </c>
      <c r="E337" t="str">
        <f>IF([1]Crowdfunding_Data!F:F="failed",[1]Crowdfunding_Data!J:J,"")</f>
        <v/>
      </c>
      <c r="G337" t="s">
        <v>20</v>
      </c>
      <c r="H337" s="26">
        <v>1684</v>
      </c>
      <c r="I337">
        <f t="shared" si="17"/>
        <v>2.5305452756766897E-4</v>
      </c>
      <c r="K337" t="s">
        <v>14</v>
      </c>
      <c r="L337">
        <v>37</v>
      </c>
    </row>
    <row r="338" spans="2:12" x14ac:dyDescent="0.2">
      <c r="B338" t="str">
        <f t="shared" si="15"/>
        <v/>
      </c>
      <c r="C338" t="str">
        <f>IF([1]Crowdfunding_Data!F:F="successful",[1]Crowdfunding_Data!J:J,"")</f>
        <v/>
      </c>
      <c r="D338" t="str">
        <f t="shared" si="16"/>
        <v>failed</v>
      </c>
      <c r="E338">
        <f>IF([1]Crowdfunding_Data!F:F="failed",[1]Crowdfunding_Data!J:J,"")</f>
        <v>1072</v>
      </c>
      <c r="G338" t="s">
        <v>20</v>
      </c>
      <c r="H338" s="26">
        <v>1690</v>
      </c>
      <c r="I338">
        <f t="shared" si="17"/>
        <v>2.5236683107154667E-4</v>
      </c>
      <c r="K338" t="s">
        <v>14</v>
      </c>
      <c r="L338">
        <v>112</v>
      </c>
    </row>
    <row r="339" spans="2:12" x14ac:dyDescent="0.2">
      <c r="B339" t="str">
        <f t="shared" si="15"/>
        <v>successful</v>
      </c>
      <c r="C339">
        <f>IF([1]Crowdfunding_Data!F:F="successful",[1]Crowdfunding_Data!J:J,"")</f>
        <v>1095</v>
      </c>
      <c r="D339" t="str">
        <f t="shared" si="16"/>
        <v/>
      </c>
      <c r="E339" t="str">
        <f>IF([1]Crowdfunding_Data!F:F="failed",[1]Crowdfunding_Data!J:J,"")</f>
        <v/>
      </c>
      <c r="G339" t="s">
        <v>20</v>
      </c>
      <c r="H339" s="26">
        <v>1697</v>
      </c>
      <c r="I339">
        <f t="shared" si="17"/>
        <v>2.5156030836872293E-4</v>
      </c>
      <c r="K339" t="s">
        <v>14</v>
      </c>
      <c r="L339">
        <v>21</v>
      </c>
    </row>
    <row r="340" spans="2:12" x14ac:dyDescent="0.2">
      <c r="B340" t="str">
        <f t="shared" si="15"/>
        <v>successful</v>
      </c>
      <c r="C340">
        <f>IF([1]Crowdfunding_Data!F:F="successful",[1]Crowdfunding_Data!J:J,"")</f>
        <v>1690</v>
      </c>
      <c r="D340" t="str">
        <f t="shared" si="16"/>
        <v/>
      </c>
      <c r="E340" t="str">
        <f>IF([1]Crowdfunding_Data!F:F="failed",[1]Crowdfunding_Data!J:J,"")</f>
        <v/>
      </c>
      <c r="G340" t="s">
        <v>20</v>
      </c>
      <c r="H340" s="26">
        <v>1703</v>
      </c>
      <c r="I340">
        <f t="shared" si="17"/>
        <v>2.508654375847085E-4</v>
      </c>
      <c r="K340" t="s">
        <v>14</v>
      </c>
      <c r="L340">
        <v>67</v>
      </c>
    </row>
    <row r="341" spans="2:12" x14ac:dyDescent="0.2">
      <c r="B341" t="str">
        <f t="shared" si="15"/>
        <v/>
      </c>
      <c r="C341" t="str">
        <f>IF([1]Crowdfunding_Data!F:F="successful",[1]Crowdfunding_Data!J:J,"")</f>
        <v/>
      </c>
      <c r="D341" t="str">
        <f t="shared" si="16"/>
        <v/>
      </c>
      <c r="E341" t="str">
        <f>IF([1]Crowdfunding_Data!F:F="failed",[1]Crowdfunding_Data!J:J,"")</f>
        <v/>
      </c>
      <c r="G341" t="s">
        <v>20</v>
      </c>
      <c r="H341" s="26">
        <v>1713</v>
      </c>
      <c r="I341">
        <f t="shared" si="17"/>
        <v>2.4970011282397211E-4</v>
      </c>
      <c r="K341" t="s">
        <v>14</v>
      </c>
      <c r="L341">
        <v>78</v>
      </c>
    </row>
    <row r="342" spans="2:12" x14ac:dyDescent="0.2">
      <c r="B342" t="str">
        <f t="shared" si="15"/>
        <v/>
      </c>
      <c r="C342" t="str">
        <f>IF([1]Crowdfunding_Data!F:F="successful",[1]Crowdfunding_Data!J:J,"")</f>
        <v/>
      </c>
      <c r="D342" t="str">
        <f t="shared" si="16"/>
        <v>failed</v>
      </c>
      <c r="E342">
        <f>IF([1]Crowdfunding_Data!F:F="failed",[1]Crowdfunding_Data!J:J,"")</f>
        <v>393</v>
      </c>
      <c r="G342" t="s">
        <v>20</v>
      </c>
      <c r="H342" s="26">
        <v>1773</v>
      </c>
      <c r="I342">
        <f t="shared" si="17"/>
        <v>2.4252836829171233E-4</v>
      </c>
      <c r="K342" t="s">
        <v>14</v>
      </c>
      <c r="L342">
        <v>67</v>
      </c>
    </row>
    <row r="343" spans="2:12" x14ac:dyDescent="0.2">
      <c r="B343" t="str">
        <f t="shared" si="15"/>
        <v/>
      </c>
      <c r="C343" t="str">
        <f>IF([1]Crowdfunding_Data!F:F="successful",[1]Crowdfunding_Data!J:J,"")</f>
        <v/>
      </c>
      <c r="D343" t="str">
        <f t="shared" si="16"/>
        <v>failed</v>
      </c>
      <c r="E343">
        <f>IF([1]Crowdfunding_Data!F:F="failed",[1]Crowdfunding_Data!J:J,"")</f>
        <v>1257</v>
      </c>
      <c r="G343" t="s">
        <v>20</v>
      </c>
      <c r="H343" s="26">
        <v>1782</v>
      </c>
      <c r="I343">
        <f t="shared" si="17"/>
        <v>2.4142747511051631E-4</v>
      </c>
      <c r="K343" t="s">
        <v>14</v>
      </c>
      <c r="L343">
        <v>263</v>
      </c>
    </row>
    <row r="344" spans="2:12" x14ac:dyDescent="0.2">
      <c r="B344" t="str">
        <f t="shared" si="15"/>
        <v/>
      </c>
      <c r="C344" t="str">
        <f>IF([1]Crowdfunding_Data!F:F="successful",[1]Crowdfunding_Data!J:J,"")</f>
        <v/>
      </c>
      <c r="D344" t="str">
        <f t="shared" si="16"/>
        <v>failed</v>
      </c>
      <c r="E344">
        <f>IF([1]Crowdfunding_Data!F:F="failed",[1]Crowdfunding_Data!J:J,"")</f>
        <v>328</v>
      </c>
      <c r="G344" t="s">
        <v>20</v>
      </c>
      <c r="H344" s="26">
        <v>1784</v>
      </c>
      <c r="I344">
        <f t="shared" si="17"/>
        <v>2.4118198838722044E-4</v>
      </c>
      <c r="K344" t="s">
        <v>14</v>
      </c>
      <c r="L344">
        <v>1691</v>
      </c>
    </row>
    <row r="345" spans="2:12" x14ac:dyDescent="0.2">
      <c r="B345" t="str">
        <f t="shared" si="15"/>
        <v/>
      </c>
      <c r="C345" t="str">
        <f>IF([1]Crowdfunding_Data!F:F="successful",[1]Crowdfunding_Data!J:J,"")</f>
        <v/>
      </c>
      <c r="D345" t="str">
        <f t="shared" si="16"/>
        <v>failed</v>
      </c>
      <c r="E345">
        <f>IF([1]Crowdfunding_Data!F:F="failed",[1]Crowdfunding_Data!J:J,"")</f>
        <v>147</v>
      </c>
      <c r="G345" t="s">
        <v>20</v>
      </c>
      <c r="H345" s="26">
        <v>1785</v>
      </c>
      <c r="I345">
        <f t="shared" si="17"/>
        <v>2.4105913104021344E-4</v>
      </c>
      <c r="K345" t="s">
        <v>14</v>
      </c>
      <c r="L345">
        <v>181</v>
      </c>
    </row>
    <row r="346" spans="2:12" x14ac:dyDescent="0.2">
      <c r="B346" t="str">
        <f t="shared" si="15"/>
        <v/>
      </c>
      <c r="C346" t="str">
        <f>IF([1]Crowdfunding_Data!F:F="successful",[1]Crowdfunding_Data!J:J,"")</f>
        <v/>
      </c>
      <c r="D346" t="str">
        <f t="shared" si="16"/>
        <v>failed</v>
      </c>
      <c r="E346">
        <f>IF([1]Crowdfunding_Data!F:F="failed",[1]Crowdfunding_Data!J:J,"")</f>
        <v>830</v>
      </c>
      <c r="G346" t="s">
        <v>20</v>
      </c>
      <c r="H346" s="26">
        <v>1815</v>
      </c>
      <c r="I346">
        <f t="shared" si="17"/>
        <v>2.3733899574031306E-4</v>
      </c>
      <c r="K346" t="s">
        <v>14</v>
      </c>
      <c r="L346">
        <v>13</v>
      </c>
    </row>
    <row r="347" spans="2:12" x14ac:dyDescent="0.2">
      <c r="B347" t="str">
        <f t="shared" si="15"/>
        <v/>
      </c>
      <c r="C347" t="str">
        <f>IF([1]Crowdfunding_Data!F:F="successful",[1]Crowdfunding_Data!J:J,"")</f>
        <v/>
      </c>
      <c r="D347" t="str">
        <f t="shared" si="16"/>
        <v>failed</v>
      </c>
      <c r="E347">
        <f>IF([1]Crowdfunding_Data!F:F="failed",[1]Crowdfunding_Data!J:J,"")</f>
        <v>331</v>
      </c>
      <c r="G347" t="s">
        <v>20</v>
      </c>
      <c r="H347" s="26">
        <v>1821</v>
      </c>
      <c r="I347">
        <f t="shared" si="17"/>
        <v>2.3658721570617378E-4</v>
      </c>
      <c r="K347" t="s">
        <v>14</v>
      </c>
      <c r="L347">
        <v>1</v>
      </c>
    </row>
    <row r="348" spans="2:12" x14ac:dyDescent="0.2">
      <c r="B348" t="str">
        <f t="shared" si="15"/>
        <v/>
      </c>
      <c r="C348" t="str">
        <f>IF([1]Crowdfunding_Data!F:F="successful",[1]Crowdfunding_Data!J:J,"")</f>
        <v/>
      </c>
      <c r="D348" t="str">
        <f t="shared" si="16"/>
        <v>failed</v>
      </c>
      <c r="E348">
        <f>IF([1]Crowdfunding_Data!F:F="failed",[1]Crowdfunding_Data!J:J,"")</f>
        <v>25</v>
      </c>
      <c r="G348" t="s">
        <v>20</v>
      </c>
      <c r="H348" s="26">
        <v>1884</v>
      </c>
      <c r="I348">
        <f t="shared" si="17"/>
        <v>2.28550473313326E-4</v>
      </c>
      <c r="K348" t="s">
        <v>14</v>
      </c>
      <c r="L348">
        <v>21</v>
      </c>
    </row>
    <row r="349" spans="2:12" x14ac:dyDescent="0.2">
      <c r="B349" t="str">
        <f t="shared" si="15"/>
        <v>successful</v>
      </c>
      <c r="C349">
        <f>IF([1]Crowdfunding_Data!F:F="successful",[1]Crowdfunding_Data!J:J,"")</f>
        <v>191</v>
      </c>
      <c r="D349" t="str">
        <f t="shared" si="16"/>
        <v/>
      </c>
      <c r="E349" t="str">
        <f>IF([1]Crowdfunding_Data!F:F="failed",[1]Crowdfunding_Data!J:J,"")</f>
        <v/>
      </c>
      <c r="G349" t="s">
        <v>20</v>
      </c>
      <c r="H349" s="26">
        <v>1894</v>
      </c>
      <c r="I349">
        <f t="shared" si="17"/>
        <v>2.2725251988345399E-4</v>
      </c>
      <c r="K349" t="s">
        <v>14</v>
      </c>
      <c r="L349">
        <v>830</v>
      </c>
    </row>
    <row r="350" spans="2:12" x14ac:dyDescent="0.2">
      <c r="B350" t="str">
        <f t="shared" si="15"/>
        <v/>
      </c>
      <c r="C350" t="str">
        <f>IF([1]Crowdfunding_Data!F:F="successful",[1]Crowdfunding_Data!J:J,"")</f>
        <v/>
      </c>
      <c r="D350" t="str">
        <f t="shared" si="16"/>
        <v>failed</v>
      </c>
      <c r="E350">
        <f>IF([1]Crowdfunding_Data!F:F="failed",[1]Crowdfunding_Data!J:J,"")</f>
        <v>3483</v>
      </c>
      <c r="G350" t="s">
        <v>20</v>
      </c>
      <c r="H350" s="26">
        <v>1917</v>
      </c>
      <c r="I350">
        <f t="shared" si="17"/>
        <v>2.2424626535065651E-4</v>
      </c>
      <c r="K350" t="s">
        <v>14</v>
      </c>
      <c r="L350">
        <v>130</v>
      </c>
    </row>
    <row r="351" spans="2:12" x14ac:dyDescent="0.2">
      <c r="B351" t="str">
        <f t="shared" si="15"/>
        <v/>
      </c>
      <c r="C351" t="str">
        <f>IF([1]Crowdfunding_Data!F:F="successful",[1]Crowdfunding_Data!J:J,"")</f>
        <v/>
      </c>
      <c r="D351" t="str">
        <f t="shared" si="16"/>
        <v>failed</v>
      </c>
      <c r="E351">
        <f>IF([1]Crowdfunding_Data!F:F="failed",[1]Crowdfunding_Data!J:J,"")</f>
        <v>923</v>
      </c>
      <c r="G351" t="s">
        <v>20</v>
      </c>
      <c r="H351" s="26">
        <v>1965</v>
      </c>
      <c r="I351">
        <f t="shared" si="17"/>
        <v>2.1788655696101982E-4</v>
      </c>
      <c r="K351" t="s">
        <v>14</v>
      </c>
      <c r="L351">
        <v>55</v>
      </c>
    </row>
    <row r="352" spans="2:12" x14ac:dyDescent="0.2">
      <c r="B352" t="str">
        <f t="shared" si="15"/>
        <v/>
      </c>
      <c r="C352" t="str">
        <f>IF([1]Crowdfunding_Data!F:F="successful",[1]Crowdfunding_Data!J:J,"")</f>
        <v/>
      </c>
      <c r="D352" t="str">
        <f t="shared" si="16"/>
        <v>failed</v>
      </c>
      <c r="E352">
        <f>IF([1]Crowdfunding_Data!F:F="failed",[1]Crowdfunding_Data!J:J,"")</f>
        <v>1</v>
      </c>
      <c r="G352" t="s">
        <v>20</v>
      </c>
      <c r="H352" s="26">
        <v>1989</v>
      </c>
      <c r="I352">
        <f t="shared" si="17"/>
        <v>2.1466814624429795E-4</v>
      </c>
      <c r="K352" t="s">
        <v>14</v>
      </c>
      <c r="L352">
        <v>114</v>
      </c>
    </row>
    <row r="353" spans="2:12" x14ac:dyDescent="0.2">
      <c r="B353" t="str">
        <f t="shared" si="15"/>
        <v>successful</v>
      </c>
      <c r="C353">
        <f>IF([1]Crowdfunding_Data!F:F="successful",[1]Crowdfunding_Data!J:J,"")</f>
        <v>2013</v>
      </c>
      <c r="D353" t="str">
        <f t="shared" si="16"/>
        <v/>
      </c>
      <c r="E353" t="str">
        <f>IF([1]Crowdfunding_Data!F:F="failed",[1]Crowdfunding_Data!J:J,"")</f>
        <v/>
      </c>
      <c r="G353" t="s">
        <v>20</v>
      </c>
      <c r="H353" s="26">
        <v>1991</v>
      </c>
      <c r="I353">
        <f t="shared" si="17"/>
        <v>2.1439890042105711E-4</v>
      </c>
      <c r="K353" t="s">
        <v>14</v>
      </c>
      <c r="L353">
        <v>594</v>
      </c>
    </row>
    <row r="354" spans="2:12" x14ac:dyDescent="0.2">
      <c r="B354" t="str">
        <f t="shared" si="15"/>
        <v/>
      </c>
      <c r="C354" t="str">
        <f>IF([1]Crowdfunding_Data!F:F="successful",[1]Crowdfunding_Data!J:J,"")</f>
        <v/>
      </c>
      <c r="D354" t="str">
        <f t="shared" si="16"/>
        <v>failed</v>
      </c>
      <c r="E354">
        <f>IF([1]Crowdfunding_Data!F:F="failed",[1]Crowdfunding_Data!J:J,"")</f>
        <v>33</v>
      </c>
      <c r="G354" t="s">
        <v>20</v>
      </c>
      <c r="H354" s="26">
        <v>2013</v>
      </c>
      <c r="I354">
        <f t="shared" si="17"/>
        <v>2.114273419037361E-4</v>
      </c>
      <c r="K354" t="s">
        <v>14</v>
      </c>
      <c r="L354">
        <v>24</v>
      </c>
    </row>
    <row r="355" spans="2:12" x14ac:dyDescent="0.2">
      <c r="B355" t="str">
        <f t="shared" si="15"/>
        <v>successful</v>
      </c>
      <c r="C355">
        <f>IF([1]Crowdfunding_Data!F:F="successful",[1]Crowdfunding_Data!J:J,"")</f>
        <v>1703</v>
      </c>
      <c r="D355" t="str">
        <f t="shared" si="16"/>
        <v/>
      </c>
      <c r="E355" t="str">
        <f>IF([1]Crowdfunding_Data!F:F="failed",[1]Crowdfunding_Data!J:J,"")</f>
        <v/>
      </c>
      <c r="G355" t="s">
        <v>20</v>
      </c>
      <c r="H355" s="26">
        <v>2038</v>
      </c>
      <c r="I355">
        <f t="shared" si="17"/>
        <v>2.0803034888200968E-4</v>
      </c>
      <c r="K355" t="s">
        <v>14</v>
      </c>
      <c r="L355">
        <v>252</v>
      </c>
    </row>
    <row r="356" spans="2:12" x14ac:dyDescent="0.2">
      <c r="B356" t="str">
        <f t="shared" si="15"/>
        <v>successful</v>
      </c>
      <c r="C356">
        <f>IF([1]Crowdfunding_Data!F:F="successful",[1]Crowdfunding_Data!J:J,"")</f>
        <v>80</v>
      </c>
      <c r="D356" t="str">
        <f t="shared" si="16"/>
        <v/>
      </c>
      <c r="E356" t="str">
        <f>IF([1]Crowdfunding_Data!F:F="failed",[1]Crowdfunding_Data!J:J,"")</f>
        <v/>
      </c>
      <c r="G356" t="s">
        <v>20</v>
      </c>
      <c r="H356" s="26">
        <v>2053</v>
      </c>
      <c r="I356">
        <f t="shared" si="17"/>
        <v>2.05982924946402E-4</v>
      </c>
      <c r="K356" t="s">
        <v>14</v>
      </c>
      <c r="L356">
        <v>67</v>
      </c>
    </row>
    <row r="357" spans="2:12" x14ac:dyDescent="0.2">
      <c r="B357" t="str">
        <f t="shared" si="15"/>
        <v/>
      </c>
      <c r="C357" t="str">
        <f>IF([1]Crowdfunding_Data!F:F="successful",[1]Crowdfunding_Data!J:J,"")</f>
        <v/>
      </c>
      <c r="D357" t="str">
        <f t="shared" si="16"/>
        <v/>
      </c>
      <c r="E357" t="str">
        <f>IF([1]Crowdfunding_Data!F:F="failed",[1]Crowdfunding_Data!J:J,"")</f>
        <v/>
      </c>
      <c r="G357" t="s">
        <v>20</v>
      </c>
      <c r="H357" s="26">
        <v>2080</v>
      </c>
      <c r="I357">
        <f t="shared" si="17"/>
        <v>2.0228234570467401E-4</v>
      </c>
      <c r="K357" t="s">
        <v>14</v>
      </c>
      <c r="L357">
        <v>742</v>
      </c>
    </row>
    <row r="358" spans="2:12" x14ac:dyDescent="0.2">
      <c r="B358" t="str">
        <f t="shared" si="15"/>
        <v/>
      </c>
      <c r="C358" t="str">
        <f>IF([1]Crowdfunding_Data!F:F="successful",[1]Crowdfunding_Data!J:J,"")</f>
        <v/>
      </c>
      <c r="D358" t="str">
        <f t="shared" si="16"/>
        <v>failed</v>
      </c>
      <c r="E358">
        <f>IF([1]Crowdfunding_Data!F:F="failed",[1]Crowdfunding_Data!J:J,"")</f>
        <v>40</v>
      </c>
      <c r="G358" t="s">
        <v>20</v>
      </c>
      <c r="H358" s="26">
        <v>2105</v>
      </c>
      <c r="I358">
        <f t="shared" si="17"/>
        <v>1.9884096701709979E-4</v>
      </c>
      <c r="K358" t="s">
        <v>14</v>
      </c>
      <c r="L358">
        <v>75</v>
      </c>
    </row>
    <row r="359" spans="2:12" x14ac:dyDescent="0.2">
      <c r="B359" t="str">
        <f t="shared" si="15"/>
        <v>successful</v>
      </c>
      <c r="C359">
        <f>IF([1]Crowdfunding_Data!F:F="successful",[1]Crowdfunding_Data!J:J,"")</f>
        <v>41</v>
      </c>
      <c r="D359" t="str">
        <f t="shared" si="16"/>
        <v/>
      </c>
      <c r="E359" t="str">
        <f>IF([1]Crowdfunding_Data!F:F="failed",[1]Crowdfunding_Data!J:J,"")</f>
        <v/>
      </c>
      <c r="G359" t="s">
        <v>20</v>
      </c>
      <c r="H359" s="26">
        <v>2106</v>
      </c>
      <c r="I359">
        <f t="shared" si="17"/>
        <v>1.987030532217065E-4</v>
      </c>
      <c r="K359" t="s">
        <v>14</v>
      </c>
      <c r="L359">
        <v>4405</v>
      </c>
    </row>
    <row r="360" spans="2:12" x14ac:dyDescent="0.2">
      <c r="B360" t="str">
        <f t="shared" si="15"/>
        <v/>
      </c>
      <c r="C360" t="str">
        <f>IF([1]Crowdfunding_Data!F:F="successful",[1]Crowdfunding_Data!J:J,"")</f>
        <v/>
      </c>
      <c r="D360" t="str">
        <f t="shared" si="16"/>
        <v>failed</v>
      </c>
      <c r="E360">
        <f>IF([1]Crowdfunding_Data!F:F="failed",[1]Crowdfunding_Data!J:J,"")</f>
        <v>23</v>
      </c>
      <c r="G360" t="s">
        <v>20</v>
      </c>
      <c r="H360" s="26">
        <v>2107</v>
      </c>
      <c r="I360">
        <f t="shared" si="17"/>
        <v>1.9856512107535308E-4</v>
      </c>
      <c r="K360" t="s">
        <v>14</v>
      </c>
      <c r="L360">
        <v>92</v>
      </c>
    </row>
    <row r="361" spans="2:12" x14ac:dyDescent="0.2">
      <c r="B361" t="str">
        <f t="shared" si="15"/>
        <v>successful</v>
      </c>
      <c r="C361">
        <f>IF([1]Crowdfunding_Data!F:F="successful",[1]Crowdfunding_Data!J:J,"")</f>
        <v>187</v>
      </c>
      <c r="D361" t="str">
        <f t="shared" si="16"/>
        <v/>
      </c>
      <c r="E361" t="str">
        <f>IF([1]Crowdfunding_Data!F:F="failed",[1]Crowdfunding_Data!J:J,"")</f>
        <v/>
      </c>
      <c r="G361" t="s">
        <v>20</v>
      </c>
      <c r="H361" s="26">
        <v>2120</v>
      </c>
      <c r="I361">
        <f t="shared" si="17"/>
        <v>1.9677041095238562E-4</v>
      </c>
      <c r="K361" t="s">
        <v>14</v>
      </c>
      <c r="L361">
        <v>64</v>
      </c>
    </row>
    <row r="362" spans="2:12" x14ac:dyDescent="0.2">
      <c r="B362" t="str">
        <f t="shared" si="15"/>
        <v>successful</v>
      </c>
      <c r="C362">
        <f>IF([1]Crowdfunding_Data!F:F="successful",[1]Crowdfunding_Data!J:J,"")</f>
        <v>2875</v>
      </c>
      <c r="D362" t="str">
        <f t="shared" si="16"/>
        <v/>
      </c>
      <c r="E362" t="str">
        <f>IF([1]Crowdfunding_Data!F:F="failed",[1]Crowdfunding_Data!J:J,"")</f>
        <v/>
      </c>
      <c r="G362" t="s">
        <v>20</v>
      </c>
      <c r="H362" s="26">
        <v>2144</v>
      </c>
      <c r="I362">
        <f t="shared" si="17"/>
        <v>1.9345028696937921E-4</v>
      </c>
      <c r="K362" t="s">
        <v>14</v>
      </c>
      <c r="L362">
        <v>64</v>
      </c>
    </row>
    <row r="363" spans="2:12" x14ac:dyDescent="0.2">
      <c r="B363" t="str">
        <f t="shared" si="15"/>
        <v>successful</v>
      </c>
      <c r="C363">
        <f>IF([1]Crowdfunding_Data!F:F="successful",[1]Crowdfunding_Data!J:J,"")</f>
        <v>88</v>
      </c>
      <c r="D363" t="str">
        <f t="shared" si="16"/>
        <v/>
      </c>
      <c r="E363" t="str">
        <f>IF([1]Crowdfunding_Data!F:F="failed",[1]Crowdfunding_Data!J:J,"")</f>
        <v/>
      </c>
      <c r="G363" t="s">
        <v>20</v>
      </c>
      <c r="H363" s="26">
        <v>2188</v>
      </c>
      <c r="I363">
        <f t="shared" si="17"/>
        <v>1.8734722164666487E-4</v>
      </c>
      <c r="K363" t="s">
        <v>14</v>
      </c>
      <c r="L363">
        <v>842</v>
      </c>
    </row>
    <row r="364" spans="2:12" x14ac:dyDescent="0.2">
      <c r="B364" t="str">
        <f t="shared" si="15"/>
        <v>successful</v>
      </c>
      <c r="C364">
        <f>IF([1]Crowdfunding_Data!F:F="successful",[1]Crowdfunding_Data!J:J,"")</f>
        <v>191</v>
      </c>
      <c r="D364" t="str">
        <f t="shared" si="16"/>
        <v/>
      </c>
      <c r="E364" t="str">
        <f>IF([1]Crowdfunding_Data!F:F="failed",[1]Crowdfunding_Data!J:J,"")</f>
        <v/>
      </c>
      <c r="G364" t="s">
        <v>20</v>
      </c>
      <c r="H364" s="26">
        <v>2218</v>
      </c>
      <c r="I364">
        <f t="shared" si="17"/>
        <v>1.8318002851204715E-4</v>
      </c>
      <c r="K364" t="s">
        <v>14</v>
      </c>
      <c r="L364">
        <v>112</v>
      </c>
    </row>
    <row r="365" spans="2:12" x14ac:dyDescent="0.2">
      <c r="B365" t="str">
        <f t="shared" si="15"/>
        <v>successful</v>
      </c>
      <c r="C365">
        <f>IF([1]Crowdfunding_Data!F:F="successful",[1]Crowdfunding_Data!J:J,"")</f>
        <v>139</v>
      </c>
      <c r="D365" t="str">
        <f t="shared" si="16"/>
        <v/>
      </c>
      <c r="E365" t="str">
        <f>IF([1]Crowdfunding_Data!F:F="failed",[1]Crowdfunding_Data!J:J,"")</f>
        <v/>
      </c>
      <c r="G365" t="s">
        <v>20</v>
      </c>
      <c r="H365" s="26">
        <v>2220</v>
      </c>
      <c r="I365">
        <f t="shared" si="17"/>
        <v>1.8290217392870456E-4</v>
      </c>
      <c r="K365" t="s">
        <v>14</v>
      </c>
      <c r="L365">
        <v>374</v>
      </c>
    </row>
    <row r="366" spans="2:12" x14ac:dyDescent="0.2">
      <c r="B366" t="str">
        <f t="shared" si="15"/>
        <v>successful</v>
      </c>
      <c r="C366">
        <f>IF([1]Crowdfunding_Data!F:F="successful",[1]Crowdfunding_Data!J:J,"")</f>
        <v>186</v>
      </c>
      <c r="D366" t="str">
        <f t="shared" si="16"/>
        <v/>
      </c>
      <c r="E366" t="str">
        <f>IF([1]Crowdfunding_Data!F:F="failed",[1]Crowdfunding_Data!J:J,"")</f>
        <v/>
      </c>
      <c r="G366" t="s">
        <v>20</v>
      </c>
      <c r="H366" s="26">
        <v>2230</v>
      </c>
      <c r="I366">
        <f t="shared" si="17"/>
        <v>1.8151295709290132E-4</v>
      </c>
    </row>
    <row r="367" spans="2:12" x14ac:dyDescent="0.2">
      <c r="B367" t="str">
        <f t="shared" si="15"/>
        <v>successful</v>
      </c>
      <c r="C367">
        <f>IF([1]Crowdfunding_Data!F:F="successful",[1]Crowdfunding_Data!J:J,"")</f>
        <v>112</v>
      </c>
      <c r="D367" t="str">
        <f t="shared" si="16"/>
        <v/>
      </c>
      <c r="E367" t="str">
        <f>IF([1]Crowdfunding_Data!F:F="failed",[1]Crowdfunding_Data!J:J,"")</f>
        <v/>
      </c>
      <c r="G367" t="s">
        <v>20</v>
      </c>
      <c r="H367" s="26">
        <v>2237</v>
      </c>
      <c r="I367">
        <f t="shared" si="17"/>
        <v>1.8054062060194557E-4</v>
      </c>
    </row>
    <row r="368" spans="2:12" x14ac:dyDescent="0.2">
      <c r="B368" t="str">
        <f t="shared" si="15"/>
        <v>successful</v>
      </c>
      <c r="C368">
        <f>IF([1]Crowdfunding_Data!F:F="successful",[1]Crowdfunding_Data!J:J,"")</f>
        <v>101</v>
      </c>
      <c r="D368" t="str">
        <f t="shared" si="16"/>
        <v/>
      </c>
      <c r="E368" t="str">
        <f>IF([1]Crowdfunding_Data!F:F="failed",[1]Crowdfunding_Data!J:J,"")</f>
        <v/>
      </c>
      <c r="G368" t="s">
        <v>20</v>
      </c>
      <c r="H368" s="26">
        <v>2266</v>
      </c>
      <c r="I368">
        <f t="shared" si="17"/>
        <v>1.7651463647670675E-4</v>
      </c>
    </row>
    <row r="369" spans="2:9" x14ac:dyDescent="0.2">
      <c r="B369" t="str">
        <f t="shared" si="15"/>
        <v/>
      </c>
      <c r="C369" t="str">
        <f>IF([1]Crowdfunding_Data!F:F="successful",[1]Crowdfunding_Data!J:J,"")</f>
        <v/>
      </c>
      <c r="D369" t="str">
        <f t="shared" si="16"/>
        <v>failed</v>
      </c>
      <c r="E369">
        <f>IF([1]Crowdfunding_Data!F:F="failed",[1]Crowdfunding_Data!J:J,"")</f>
        <v>75</v>
      </c>
      <c r="G369" t="s">
        <v>20</v>
      </c>
      <c r="H369" s="26">
        <v>2283</v>
      </c>
      <c r="I369">
        <f t="shared" si="17"/>
        <v>1.7415734449014269E-4</v>
      </c>
    </row>
    <row r="370" spans="2:9" x14ac:dyDescent="0.2">
      <c r="B370" t="str">
        <f t="shared" si="15"/>
        <v>successful</v>
      </c>
      <c r="C370">
        <f>IF([1]Crowdfunding_Data!F:F="successful",[1]Crowdfunding_Data!J:J,"")</f>
        <v>206</v>
      </c>
      <c r="D370" t="str">
        <f t="shared" si="16"/>
        <v/>
      </c>
      <c r="E370" t="str">
        <f>IF([1]Crowdfunding_Data!F:F="failed",[1]Crowdfunding_Data!J:J,"")</f>
        <v/>
      </c>
      <c r="G370" t="s">
        <v>20</v>
      </c>
      <c r="H370" s="26">
        <v>2293</v>
      </c>
      <c r="I370">
        <f t="shared" si="17"/>
        <v>1.7277204265757126E-4</v>
      </c>
    </row>
    <row r="371" spans="2:9" x14ac:dyDescent="0.2">
      <c r="B371" t="str">
        <f t="shared" si="15"/>
        <v>successful</v>
      </c>
      <c r="C371">
        <f>IF([1]Crowdfunding_Data!F:F="successful",[1]Crowdfunding_Data!J:J,"")</f>
        <v>154</v>
      </c>
      <c r="D371" t="str">
        <f t="shared" si="16"/>
        <v/>
      </c>
      <c r="E371" t="str">
        <f>IF([1]Crowdfunding_Data!F:F="failed",[1]Crowdfunding_Data!J:J,"")</f>
        <v/>
      </c>
      <c r="G371" t="s">
        <v>20</v>
      </c>
      <c r="H371" s="26">
        <v>2331</v>
      </c>
      <c r="I371">
        <f t="shared" si="17"/>
        <v>1.6751990600516172E-4</v>
      </c>
    </row>
    <row r="372" spans="2:9" x14ac:dyDescent="0.2">
      <c r="B372" t="str">
        <f t="shared" si="15"/>
        <v>successful</v>
      </c>
      <c r="C372">
        <f>IF([1]Crowdfunding_Data!F:F="successful",[1]Crowdfunding_Data!J:J,"")</f>
        <v>5966</v>
      </c>
      <c r="D372" t="str">
        <f t="shared" si="16"/>
        <v/>
      </c>
      <c r="E372" t="str">
        <f>IF([1]Crowdfunding_Data!F:F="failed",[1]Crowdfunding_Data!J:J,"")</f>
        <v/>
      </c>
      <c r="G372" t="s">
        <v>20</v>
      </c>
      <c r="H372" s="26">
        <v>2346</v>
      </c>
      <c r="I372">
        <f t="shared" si="17"/>
        <v>1.6545315319198316E-4</v>
      </c>
    </row>
    <row r="373" spans="2:9" x14ac:dyDescent="0.2">
      <c r="B373" t="str">
        <f t="shared" si="15"/>
        <v/>
      </c>
      <c r="C373" t="str">
        <f>IF([1]Crowdfunding_Data!F:F="successful",[1]Crowdfunding_Data!J:J,"")</f>
        <v/>
      </c>
      <c r="D373" t="str">
        <f t="shared" si="16"/>
        <v>failed</v>
      </c>
      <c r="E373">
        <f>IF([1]Crowdfunding_Data!F:F="failed",[1]Crowdfunding_Data!J:J,"")</f>
        <v>2176</v>
      </c>
      <c r="G373" t="s">
        <v>20</v>
      </c>
      <c r="H373" s="26">
        <v>2409</v>
      </c>
      <c r="I373">
        <f t="shared" si="17"/>
        <v>1.5682620391574748E-4</v>
      </c>
    </row>
    <row r="374" spans="2:9" x14ac:dyDescent="0.2">
      <c r="B374" t="str">
        <f t="shared" si="15"/>
        <v>successful</v>
      </c>
      <c r="C374">
        <f>IF([1]Crowdfunding_Data!F:F="successful",[1]Crowdfunding_Data!J:J,"")</f>
        <v>169</v>
      </c>
      <c r="D374" t="str">
        <f t="shared" si="16"/>
        <v/>
      </c>
      <c r="E374" t="str">
        <f>IF([1]Crowdfunding_Data!F:F="failed",[1]Crowdfunding_Data!J:J,"")</f>
        <v/>
      </c>
      <c r="G374" t="s">
        <v>20</v>
      </c>
      <c r="H374" s="26">
        <v>2431</v>
      </c>
      <c r="I374">
        <f t="shared" si="17"/>
        <v>1.5383820311494535E-4</v>
      </c>
    </row>
    <row r="375" spans="2:9" x14ac:dyDescent="0.2">
      <c r="B375" t="str">
        <f t="shared" si="15"/>
        <v>successful</v>
      </c>
      <c r="C375">
        <f>IF([1]Crowdfunding_Data!F:F="successful",[1]Crowdfunding_Data!J:J,"")</f>
        <v>2106</v>
      </c>
      <c r="D375" t="str">
        <f t="shared" si="16"/>
        <v/>
      </c>
      <c r="E375" t="str">
        <f>IF([1]Crowdfunding_Data!F:F="failed",[1]Crowdfunding_Data!J:J,"")</f>
        <v/>
      </c>
      <c r="G375" t="s">
        <v>20</v>
      </c>
      <c r="H375" s="26">
        <v>2436</v>
      </c>
      <c r="I375">
        <f t="shared" si="17"/>
        <v>1.5316115506398519E-4</v>
      </c>
    </row>
    <row r="376" spans="2:9" x14ac:dyDescent="0.2">
      <c r="B376" t="str">
        <f t="shared" si="15"/>
        <v/>
      </c>
      <c r="C376" t="str">
        <f>IF([1]Crowdfunding_Data!F:F="successful",[1]Crowdfunding_Data!J:J,"")</f>
        <v/>
      </c>
      <c r="D376" t="str">
        <f t="shared" si="16"/>
        <v>failed</v>
      </c>
      <c r="E376">
        <f>IF([1]Crowdfunding_Data!F:F="failed",[1]Crowdfunding_Data!J:J,"")</f>
        <v>441</v>
      </c>
      <c r="G376" t="s">
        <v>20</v>
      </c>
      <c r="H376" s="26">
        <v>2441</v>
      </c>
      <c r="I376">
        <f t="shared" si="17"/>
        <v>1.5248489797922105E-4</v>
      </c>
    </row>
    <row r="377" spans="2:9" x14ac:dyDescent="0.2">
      <c r="B377" t="str">
        <f t="shared" si="15"/>
        <v/>
      </c>
      <c r="C377" t="str">
        <f>IF([1]Crowdfunding_Data!F:F="successful",[1]Crowdfunding_Data!J:J,"")</f>
        <v/>
      </c>
      <c r="D377" t="str">
        <f t="shared" si="16"/>
        <v>failed</v>
      </c>
      <c r="E377">
        <f>IF([1]Crowdfunding_Data!F:F="failed",[1]Crowdfunding_Data!J:J,"")</f>
        <v>25</v>
      </c>
      <c r="G377" t="s">
        <v>20</v>
      </c>
      <c r="H377" s="26">
        <v>2443</v>
      </c>
      <c r="I377">
        <f t="shared" si="17"/>
        <v>1.5221462017611014E-4</v>
      </c>
    </row>
    <row r="378" spans="2:9" x14ac:dyDescent="0.2">
      <c r="B378" t="str">
        <f t="shared" si="15"/>
        <v>successful</v>
      </c>
      <c r="C378">
        <f>IF([1]Crowdfunding_Data!F:F="successful",[1]Crowdfunding_Data!J:J,"")</f>
        <v>131</v>
      </c>
      <c r="D378" t="str">
        <f t="shared" si="16"/>
        <v/>
      </c>
      <c r="E378" t="str">
        <f>IF([1]Crowdfunding_Data!F:F="failed",[1]Crowdfunding_Data!J:J,"")</f>
        <v/>
      </c>
      <c r="G378" t="s">
        <v>20</v>
      </c>
      <c r="H378" s="26">
        <v>2443</v>
      </c>
      <c r="I378">
        <f t="shared" si="17"/>
        <v>1.5221462017611014E-4</v>
      </c>
    </row>
    <row r="379" spans="2:9" x14ac:dyDescent="0.2">
      <c r="B379" t="str">
        <f t="shared" si="15"/>
        <v/>
      </c>
      <c r="C379" t="str">
        <f>IF([1]Crowdfunding_Data!F:F="successful",[1]Crowdfunding_Data!J:J,"")</f>
        <v/>
      </c>
      <c r="D379" t="str">
        <f t="shared" si="16"/>
        <v>failed</v>
      </c>
      <c r="E379">
        <f>IF([1]Crowdfunding_Data!F:F="failed",[1]Crowdfunding_Data!J:J,"")</f>
        <v>127</v>
      </c>
      <c r="G379" t="s">
        <v>20</v>
      </c>
      <c r="H379" s="26">
        <v>2468</v>
      </c>
      <c r="I379">
        <f t="shared" si="17"/>
        <v>1.488474494825674E-4</v>
      </c>
    </row>
    <row r="380" spans="2:9" x14ac:dyDescent="0.2">
      <c r="B380" t="str">
        <f t="shared" si="15"/>
        <v/>
      </c>
      <c r="C380" t="str">
        <f>IF([1]Crowdfunding_Data!F:F="successful",[1]Crowdfunding_Data!J:J,"")</f>
        <v/>
      </c>
      <c r="D380" t="str">
        <f t="shared" si="16"/>
        <v>failed</v>
      </c>
      <c r="E380">
        <f>IF([1]Crowdfunding_Data!F:F="failed",[1]Crowdfunding_Data!J:J,"")</f>
        <v>355</v>
      </c>
      <c r="G380" t="s">
        <v>20</v>
      </c>
      <c r="H380" s="26">
        <v>2475</v>
      </c>
      <c r="I380">
        <f t="shared" si="17"/>
        <v>1.4790854955341971E-4</v>
      </c>
    </row>
    <row r="381" spans="2:9" x14ac:dyDescent="0.2">
      <c r="B381" t="str">
        <f t="shared" si="15"/>
        <v/>
      </c>
      <c r="C381" t="str">
        <f>IF([1]Crowdfunding_Data!F:F="successful",[1]Crowdfunding_Data!J:J,"")</f>
        <v/>
      </c>
      <c r="D381" t="str">
        <f t="shared" si="16"/>
        <v>failed</v>
      </c>
      <c r="E381">
        <f>IF([1]Crowdfunding_Data!F:F="failed",[1]Crowdfunding_Data!J:J,"")</f>
        <v>44</v>
      </c>
      <c r="G381" t="s">
        <v>20</v>
      </c>
      <c r="H381" s="26">
        <v>2506</v>
      </c>
      <c r="I381">
        <f t="shared" si="17"/>
        <v>1.4377261398741469E-4</v>
      </c>
    </row>
    <row r="382" spans="2:9" x14ac:dyDescent="0.2">
      <c r="B382" t="str">
        <f t="shared" si="15"/>
        <v>successful</v>
      </c>
      <c r="C382">
        <f>IF([1]Crowdfunding_Data!F:F="successful",[1]Crowdfunding_Data!J:J,"")</f>
        <v>84</v>
      </c>
      <c r="D382" t="str">
        <f t="shared" si="16"/>
        <v/>
      </c>
      <c r="E382" t="str">
        <f>IF([1]Crowdfunding_Data!F:F="failed",[1]Crowdfunding_Data!J:J,"")</f>
        <v/>
      </c>
      <c r="G382" t="s">
        <v>20</v>
      </c>
      <c r="H382" s="26">
        <v>2526</v>
      </c>
      <c r="I382">
        <f t="shared" si="17"/>
        <v>1.4112452005157977E-4</v>
      </c>
    </row>
    <row r="383" spans="2:9" x14ac:dyDescent="0.2">
      <c r="B383" t="str">
        <f t="shared" si="15"/>
        <v>successful</v>
      </c>
      <c r="C383">
        <f>IF([1]Crowdfunding_Data!F:F="successful",[1]Crowdfunding_Data!J:J,"")</f>
        <v>155</v>
      </c>
      <c r="D383" t="str">
        <f t="shared" si="16"/>
        <v/>
      </c>
      <c r="E383" t="str">
        <f>IF([1]Crowdfunding_Data!F:F="failed",[1]Crowdfunding_Data!J:J,"")</f>
        <v/>
      </c>
      <c r="G383" t="s">
        <v>20</v>
      </c>
      <c r="H383" s="26">
        <v>2528</v>
      </c>
      <c r="I383">
        <f t="shared" si="17"/>
        <v>1.4086062892885372E-4</v>
      </c>
    </row>
    <row r="384" spans="2:9" x14ac:dyDescent="0.2">
      <c r="B384" t="str">
        <f t="shared" si="15"/>
        <v/>
      </c>
      <c r="C384" t="str">
        <f>IF([1]Crowdfunding_Data!F:F="successful",[1]Crowdfunding_Data!J:J,"")</f>
        <v/>
      </c>
      <c r="D384" t="str">
        <f t="shared" si="16"/>
        <v>failed</v>
      </c>
      <c r="E384">
        <f>IF([1]Crowdfunding_Data!F:F="failed",[1]Crowdfunding_Data!J:J,"")</f>
        <v>67</v>
      </c>
      <c r="G384" t="s">
        <v>20</v>
      </c>
      <c r="H384" s="26">
        <v>2551</v>
      </c>
      <c r="I384">
        <f t="shared" si="17"/>
        <v>1.378383623300852E-4</v>
      </c>
    </row>
    <row r="385" spans="2:9" x14ac:dyDescent="0.2">
      <c r="B385" t="str">
        <f t="shared" si="15"/>
        <v>successful</v>
      </c>
      <c r="C385">
        <f>IF([1]Crowdfunding_Data!F:F="successful",[1]Crowdfunding_Data!J:J,"")</f>
        <v>189</v>
      </c>
      <c r="D385" t="str">
        <f t="shared" si="16"/>
        <v/>
      </c>
      <c r="E385" t="str">
        <f>IF([1]Crowdfunding_Data!F:F="failed",[1]Crowdfunding_Data!J:J,"")</f>
        <v/>
      </c>
      <c r="G385" t="s">
        <v>20</v>
      </c>
      <c r="H385" s="26">
        <v>2673</v>
      </c>
      <c r="I385">
        <f t="shared" si="17"/>
        <v>1.2223630010214221E-4</v>
      </c>
    </row>
    <row r="386" spans="2:9" x14ac:dyDescent="0.2">
      <c r="B386" t="str">
        <f t="shared" ref="B386:B449" si="18">IF(ISNUMBER(C386),"successful","")</f>
        <v>successful</v>
      </c>
      <c r="C386">
        <f>IF([1]Crowdfunding_Data!F:F="successful",[1]Crowdfunding_Data!J:J,"")</f>
        <v>4799</v>
      </c>
      <c r="D386" t="str">
        <f t="shared" si="16"/>
        <v/>
      </c>
      <c r="E386" t="str">
        <f>IF([1]Crowdfunding_Data!F:F="failed",[1]Crowdfunding_Data!J:J,"")</f>
        <v/>
      </c>
      <c r="G386" t="s">
        <v>20</v>
      </c>
      <c r="H386" s="26">
        <v>2693</v>
      </c>
      <c r="I386">
        <f t="shared" si="17"/>
        <v>1.1975500527096339E-4</v>
      </c>
    </row>
    <row r="387" spans="2:9" x14ac:dyDescent="0.2">
      <c r="B387" t="str">
        <f t="shared" si="18"/>
        <v>successful</v>
      </c>
      <c r="C387">
        <f>IF([1]Crowdfunding_Data!F:F="successful",[1]Crowdfunding_Data!J:J,"")</f>
        <v>1137</v>
      </c>
      <c r="D387" t="str">
        <f t="shared" ref="D387:D450" si="19">IF(ISNUMBER(E387),"failed","")</f>
        <v/>
      </c>
      <c r="E387" t="str">
        <f>IF([1]Crowdfunding_Data!F:F="failed",[1]Crowdfunding_Data!J:J,"")</f>
        <v/>
      </c>
      <c r="G387" t="s">
        <v>20</v>
      </c>
      <c r="H387" s="26">
        <v>2725</v>
      </c>
      <c r="I387">
        <f t="shared" ref="I387:I428" si="20">_xlfn.NORM.DIST(H387,$S$7,$S$13,0)</f>
        <v>1.1583392688755109E-4</v>
      </c>
    </row>
    <row r="388" spans="2:9" x14ac:dyDescent="0.2">
      <c r="B388" t="str">
        <f t="shared" si="18"/>
        <v/>
      </c>
      <c r="C388" t="str">
        <f>IF([1]Crowdfunding_Data!F:F="successful",[1]Crowdfunding_Data!J:J,"")</f>
        <v/>
      </c>
      <c r="D388" t="str">
        <f t="shared" si="19"/>
        <v>failed</v>
      </c>
      <c r="E388">
        <f>IF([1]Crowdfunding_Data!F:F="failed",[1]Crowdfunding_Data!J:J,"")</f>
        <v>1068</v>
      </c>
      <c r="G388" t="s">
        <v>20</v>
      </c>
      <c r="H388" s="26">
        <v>2739</v>
      </c>
      <c r="I388">
        <f t="shared" si="20"/>
        <v>1.1413797412940309E-4</v>
      </c>
    </row>
    <row r="389" spans="2:9" x14ac:dyDescent="0.2">
      <c r="B389" t="str">
        <f t="shared" si="18"/>
        <v/>
      </c>
      <c r="C389" t="str">
        <f>IF([1]Crowdfunding_Data!F:F="successful",[1]Crowdfunding_Data!J:J,"")</f>
        <v/>
      </c>
      <c r="D389" t="str">
        <f t="shared" si="19"/>
        <v>failed</v>
      </c>
      <c r="E389">
        <f>IF([1]Crowdfunding_Data!F:F="failed",[1]Crowdfunding_Data!J:J,"")</f>
        <v>424</v>
      </c>
      <c r="G389" t="s">
        <v>20</v>
      </c>
      <c r="H389" s="26">
        <v>2756</v>
      </c>
      <c r="I389">
        <f t="shared" si="20"/>
        <v>1.1209499021698241E-4</v>
      </c>
    </row>
    <row r="390" spans="2:9" x14ac:dyDescent="0.2">
      <c r="B390" t="str">
        <f t="shared" si="18"/>
        <v/>
      </c>
      <c r="C390" t="str">
        <f>IF([1]Crowdfunding_Data!F:F="successful",[1]Crowdfunding_Data!J:J,"")</f>
        <v/>
      </c>
      <c r="D390" t="str">
        <f t="shared" si="19"/>
        <v/>
      </c>
      <c r="E390" t="str">
        <f>IF([1]Crowdfunding_Data!F:F="failed",[1]Crowdfunding_Data!J:J,"")</f>
        <v/>
      </c>
      <c r="G390" t="s">
        <v>20</v>
      </c>
      <c r="H390" s="26">
        <v>2768</v>
      </c>
      <c r="I390">
        <f t="shared" si="20"/>
        <v>1.1066388330811637E-4</v>
      </c>
    </row>
    <row r="391" spans="2:9" x14ac:dyDescent="0.2">
      <c r="B391" t="str">
        <f t="shared" si="18"/>
        <v>successful</v>
      </c>
      <c r="C391">
        <f>IF([1]Crowdfunding_Data!F:F="successful",[1]Crowdfunding_Data!J:J,"")</f>
        <v>1152</v>
      </c>
      <c r="D391" t="str">
        <f t="shared" si="19"/>
        <v/>
      </c>
      <c r="E391" t="str">
        <f>IF([1]Crowdfunding_Data!F:F="failed",[1]Crowdfunding_Data!J:J,"")</f>
        <v/>
      </c>
      <c r="G391" t="s">
        <v>20</v>
      </c>
      <c r="H391" s="26">
        <v>2857</v>
      </c>
      <c r="I391">
        <f t="shared" si="20"/>
        <v>1.0034552140581889E-4</v>
      </c>
    </row>
    <row r="392" spans="2:9" x14ac:dyDescent="0.2">
      <c r="B392" t="str">
        <f t="shared" si="18"/>
        <v>successful</v>
      </c>
      <c r="C392">
        <f>IF([1]Crowdfunding_Data!F:F="successful",[1]Crowdfunding_Data!J:J,"")</f>
        <v>50</v>
      </c>
      <c r="D392" t="str">
        <f t="shared" si="19"/>
        <v/>
      </c>
      <c r="E392" t="str">
        <f>IF([1]Crowdfunding_Data!F:F="failed",[1]Crowdfunding_Data!J:J,"")</f>
        <v/>
      </c>
      <c r="G392" t="s">
        <v>20</v>
      </c>
      <c r="H392" s="26">
        <v>2875</v>
      </c>
      <c r="I392">
        <f t="shared" si="20"/>
        <v>9.832427743317206E-5</v>
      </c>
    </row>
    <row r="393" spans="2:9" x14ac:dyDescent="0.2">
      <c r="B393" t="str">
        <f t="shared" si="18"/>
        <v/>
      </c>
      <c r="C393" t="str">
        <f>IF([1]Crowdfunding_Data!F:F="successful",[1]Crowdfunding_Data!J:J,"")</f>
        <v/>
      </c>
      <c r="D393" t="str">
        <f t="shared" si="19"/>
        <v>failed</v>
      </c>
      <c r="E393">
        <f>IF([1]Crowdfunding_Data!F:F="failed",[1]Crowdfunding_Data!J:J,"")</f>
        <v>151</v>
      </c>
      <c r="G393" t="s">
        <v>20</v>
      </c>
      <c r="H393" s="26">
        <v>2893</v>
      </c>
      <c r="I393">
        <f t="shared" si="20"/>
        <v>9.6325826390398153E-5</v>
      </c>
    </row>
    <row r="394" spans="2:9" x14ac:dyDescent="0.2">
      <c r="B394" t="str">
        <f t="shared" si="18"/>
        <v/>
      </c>
      <c r="C394" t="str">
        <f>IF([1]Crowdfunding_Data!F:F="successful",[1]Crowdfunding_Data!J:J,"")</f>
        <v/>
      </c>
      <c r="D394" t="str">
        <f t="shared" si="19"/>
        <v>failed</v>
      </c>
      <c r="E394">
        <f>IF([1]Crowdfunding_Data!F:F="failed",[1]Crowdfunding_Data!J:J,"")</f>
        <v>1608</v>
      </c>
      <c r="G394" t="s">
        <v>20</v>
      </c>
      <c r="H394" s="26">
        <v>2985</v>
      </c>
      <c r="I394">
        <f t="shared" si="20"/>
        <v>8.6476885254176052E-5</v>
      </c>
    </row>
    <row r="395" spans="2:9" x14ac:dyDescent="0.2">
      <c r="B395" t="str">
        <f t="shared" si="18"/>
        <v>successful</v>
      </c>
      <c r="C395">
        <f>IF([1]Crowdfunding_Data!F:F="successful",[1]Crowdfunding_Data!J:J,"")</f>
        <v>3059</v>
      </c>
      <c r="D395" t="str">
        <f t="shared" si="19"/>
        <v/>
      </c>
      <c r="E395" t="str">
        <f>IF([1]Crowdfunding_Data!F:F="failed",[1]Crowdfunding_Data!J:J,"")</f>
        <v/>
      </c>
      <c r="G395" t="s">
        <v>20</v>
      </c>
      <c r="H395" s="26">
        <v>3016</v>
      </c>
      <c r="I395">
        <f t="shared" si="20"/>
        <v>8.3299174386778079E-5</v>
      </c>
    </row>
    <row r="396" spans="2:9" x14ac:dyDescent="0.2">
      <c r="B396" t="str">
        <f t="shared" si="18"/>
        <v>successful</v>
      </c>
      <c r="C396">
        <f>IF([1]Crowdfunding_Data!F:F="successful",[1]Crowdfunding_Data!J:J,"")</f>
        <v>34</v>
      </c>
      <c r="D396" t="str">
        <f t="shared" si="19"/>
        <v/>
      </c>
      <c r="E396" t="str">
        <f>IF([1]Crowdfunding_Data!F:F="failed",[1]Crowdfunding_Data!J:J,"")</f>
        <v/>
      </c>
      <c r="G396" t="s">
        <v>20</v>
      </c>
      <c r="H396" s="26">
        <v>3036</v>
      </c>
      <c r="I396">
        <f t="shared" si="20"/>
        <v>8.1287474403743675E-5</v>
      </c>
    </row>
    <row r="397" spans="2:9" x14ac:dyDescent="0.2">
      <c r="B397" t="str">
        <f t="shared" si="18"/>
        <v>successful</v>
      </c>
      <c r="C397">
        <f>IF([1]Crowdfunding_Data!F:F="successful",[1]Crowdfunding_Data!J:J,"")</f>
        <v>220</v>
      </c>
      <c r="D397" t="str">
        <f t="shared" si="19"/>
        <v/>
      </c>
      <c r="E397" t="str">
        <f>IF([1]Crowdfunding_Data!F:F="failed",[1]Crowdfunding_Data!J:J,"")</f>
        <v/>
      </c>
      <c r="G397" t="s">
        <v>20</v>
      </c>
      <c r="H397" s="26">
        <v>3059</v>
      </c>
      <c r="I397">
        <f t="shared" si="20"/>
        <v>7.9011571488613397E-5</v>
      </c>
    </row>
    <row r="398" spans="2:9" x14ac:dyDescent="0.2">
      <c r="B398" t="str">
        <f t="shared" si="18"/>
        <v>successful</v>
      </c>
      <c r="C398">
        <f>IF([1]Crowdfunding_Data!F:F="successful",[1]Crowdfunding_Data!J:J,"")</f>
        <v>1604</v>
      </c>
      <c r="D398" t="str">
        <f t="shared" si="19"/>
        <v/>
      </c>
      <c r="E398" t="str">
        <f>IF([1]Crowdfunding_Data!F:F="failed",[1]Crowdfunding_Data!J:J,"")</f>
        <v/>
      </c>
      <c r="G398" t="s">
        <v>20</v>
      </c>
      <c r="H398" s="26">
        <v>3063</v>
      </c>
      <c r="I398">
        <f t="shared" si="20"/>
        <v>7.861988012531406E-5</v>
      </c>
    </row>
    <row r="399" spans="2:9" x14ac:dyDescent="0.2">
      <c r="B399" t="str">
        <f t="shared" si="18"/>
        <v>successful</v>
      </c>
      <c r="C399">
        <f>IF([1]Crowdfunding_Data!F:F="successful",[1]Crowdfunding_Data!J:J,"")</f>
        <v>454</v>
      </c>
      <c r="D399" t="str">
        <f t="shared" si="19"/>
        <v/>
      </c>
      <c r="E399" t="str">
        <f>IF([1]Crowdfunding_Data!F:F="failed",[1]Crowdfunding_Data!J:J,"")</f>
        <v/>
      </c>
      <c r="G399" t="s">
        <v>20</v>
      </c>
      <c r="H399" s="26">
        <v>3116</v>
      </c>
      <c r="I399">
        <f t="shared" si="20"/>
        <v>7.3545814369347092E-5</v>
      </c>
    </row>
    <row r="400" spans="2:9" x14ac:dyDescent="0.2">
      <c r="B400" t="str">
        <f t="shared" si="18"/>
        <v>successful</v>
      </c>
      <c r="C400">
        <f>IF([1]Crowdfunding_Data!F:F="successful",[1]Crowdfunding_Data!J:J,"")</f>
        <v>123</v>
      </c>
      <c r="D400" t="str">
        <f t="shared" si="19"/>
        <v/>
      </c>
      <c r="E400" t="str">
        <f>IF([1]Crowdfunding_Data!F:F="failed",[1]Crowdfunding_Data!J:J,"")</f>
        <v/>
      </c>
      <c r="G400" t="s">
        <v>20</v>
      </c>
      <c r="H400" s="26">
        <v>3131</v>
      </c>
      <c r="I400">
        <f t="shared" si="20"/>
        <v>7.2149028237724513E-5</v>
      </c>
    </row>
    <row r="401" spans="2:9" x14ac:dyDescent="0.2">
      <c r="B401" t="str">
        <f t="shared" si="18"/>
        <v/>
      </c>
      <c r="C401" t="str">
        <f>IF([1]Crowdfunding_Data!F:F="successful",[1]Crowdfunding_Data!J:J,"")</f>
        <v/>
      </c>
      <c r="D401" t="str">
        <f t="shared" si="19"/>
        <v>failed</v>
      </c>
      <c r="E401">
        <f>IF([1]Crowdfunding_Data!F:F="failed",[1]Crowdfunding_Data!J:J,"")</f>
        <v>941</v>
      </c>
      <c r="G401" t="s">
        <v>20</v>
      </c>
      <c r="H401" s="26">
        <v>3177</v>
      </c>
      <c r="I401">
        <f t="shared" si="20"/>
        <v>6.7974035897122944E-5</v>
      </c>
    </row>
    <row r="402" spans="2:9" x14ac:dyDescent="0.2">
      <c r="B402" t="str">
        <f t="shared" si="18"/>
        <v/>
      </c>
      <c r="C402" t="str">
        <f>IF([1]Crowdfunding_Data!F:F="successful",[1]Crowdfunding_Data!J:J,"")</f>
        <v/>
      </c>
      <c r="D402" t="str">
        <f t="shared" si="19"/>
        <v>failed</v>
      </c>
      <c r="E402">
        <f>IF([1]Crowdfunding_Data!F:F="failed",[1]Crowdfunding_Data!J:J,"")</f>
        <v>1</v>
      </c>
      <c r="G402" t="s">
        <v>20</v>
      </c>
      <c r="H402" s="26">
        <v>3205</v>
      </c>
      <c r="I402">
        <f t="shared" si="20"/>
        <v>6.551295116594873E-5</v>
      </c>
    </row>
    <row r="403" spans="2:9" x14ac:dyDescent="0.2">
      <c r="B403" t="str">
        <f t="shared" si="18"/>
        <v>successful</v>
      </c>
      <c r="C403">
        <f>IF([1]Crowdfunding_Data!F:F="successful",[1]Crowdfunding_Data!J:J,"")</f>
        <v>299</v>
      </c>
      <c r="D403" t="str">
        <f t="shared" si="19"/>
        <v/>
      </c>
      <c r="E403" t="str">
        <f>IF([1]Crowdfunding_Data!F:F="failed",[1]Crowdfunding_Data!J:J,"")</f>
        <v/>
      </c>
      <c r="G403" t="s">
        <v>20</v>
      </c>
      <c r="H403" s="26">
        <v>3318</v>
      </c>
      <c r="I403">
        <f t="shared" si="20"/>
        <v>5.6195966411222091E-5</v>
      </c>
    </row>
    <row r="404" spans="2:9" x14ac:dyDescent="0.2">
      <c r="B404" t="str">
        <f t="shared" si="18"/>
        <v/>
      </c>
      <c r="C404" t="str">
        <f>IF([1]Crowdfunding_Data!F:F="successful",[1]Crowdfunding_Data!J:J,"")</f>
        <v/>
      </c>
      <c r="D404" t="str">
        <f t="shared" si="19"/>
        <v>failed</v>
      </c>
      <c r="E404">
        <f>IF([1]Crowdfunding_Data!F:F="failed",[1]Crowdfunding_Data!J:J,"")</f>
        <v>40</v>
      </c>
      <c r="G404" t="s">
        <v>20</v>
      </c>
      <c r="H404" s="26">
        <v>3376</v>
      </c>
      <c r="I404">
        <f t="shared" si="20"/>
        <v>5.1793259353328544E-5</v>
      </c>
    </row>
    <row r="405" spans="2:9" x14ac:dyDescent="0.2">
      <c r="B405" t="str">
        <f t="shared" si="18"/>
        <v/>
      </c>
      <c r="C405" t="str">
        <f>IF([1]Crowdfunding_Data!F:F="successful",[1]Crowdfunding_Data!J:J,"")</f>
        <v/>
      </c>
      <c r="D405" t="str">
        <f t="shared" si="19"/>
        <v>failed</v>
      </c>
      <c r="E405">
        <f>IF([1]Crowdfunding_Data!F:F="failed",[1]Crowdfunding_Data!J:J,"")</f>
        <v>3015</v>
      </c>
      <c r="G405" t="s">
        <v>20</v>
      </c>
      <c r="H405" s="26">
        <v>3388</v>
      </c>
      <c r="I405">
        <f t="shared" si="20"/>
        <v>5.0914065441487089E-5</v>
      </c>
    </row>
    <row r="406" spans="2:9" x14ac:dyDescent="0.2">
      <c r="B406" t="str">
        <f t="shared" si="18"/>
        <v>successful</v>
      </c>
      <c r="C406">
        <f>IF([1]Crowdfunding_Data!F:F="successful",[1]Crowdfunding_Data!J:J,"")</f>
        <v>2237</v>
      </c>
      <c r="D406" t="str">
        <f t="shared" si="19"/>
        <v/>
      </c>
      <c r="E406" t="str">
        <f>IF([1]Crowdfunding_Data!F:F="failed",[1]Crowdfunding_Data!J:J,"")</f>
        <v/>
      </c>
      <c r="G406" t="s">
        <v>20</v>
      </c>
      <c r="H406" s="26">
        <v>3537</v>
      </c>
      <c r="I406">
        <f t="shared" si="20"/>
        <v>4.0881163069299888E-5</v>
      </c>
    </row>
    <row r="407" spans="2:9" x14ac:dyDescent="0.2">
      <c r="B407" t="str">
        <f t="shared" si="18"/>
        <v/>
      </c>
      <c r="C407" t="str">
        <f>IF([1]Crowdfunding_Data!F:F="successful",[1]Crowdfunding_Data!J:J,"")</f>
        <v/>
      </c>
      <c r="D407" t="str">
        <f t="shared" si="19"/>
        <v>failed</v>
      </c>
      <c r="E407">
        <f>IF([1]Crowdfunding_Data!F:F="failed",[1]Crowdfunding_Data!J:J,"")</f>
        <v>435</v>
      </c>
      <c r="G407" t="s">
        <v>20</v>
      </c>
      <c r="H407" s="26">
        <v>3594</v>
      </c>
      <c r="I407">
        <f t="shared" si="20"/>
        <v>3.7462495092887384E-5</v>
      </c>
    </row>
    <row r="408" spans="2:9" x14ac:dyDescent="0.2">
      <c r="B408" t="str">
        <f t="shared" si="18"/>
        <v>successful</v>
      </c>
      <c r="C408">
        <f>IF([1]Crowdfunding_Data!F:F="successful",[1]Crowdfunding_Data!J:J,"")</f>
        <v>645</v>
      </c>
      <c r="D408" t="str">
        <f t="shared" si="19"/>
        <v/>
      </c>
      <c r="E408" t="str">
        <f>IF([1]Crowdfunding_Data!F:F="failed",[1]Crowdfunding_Data!J:J,"")</f>
        <v/>
      </c>
      <c r="G408" t="s">
        <v>20</v>
      </c>
      <c r="H408" s="26">
        <v>3596</v>
      </c>
      <c r="I408">
        <f t="shared" si="20"/>
        <v>3.7346613868581616E-5</v>
      </c>
    </row>
    <row r="409" spans="2:9" x14ac:dyDescent="0.2">
      <c r="B409" t="str">
        <f t="shared" si="18"/>
        <v>successful</v>
      </c>
      <c r="C409">
        <f>IF([1]Crowdfunding_Data!F:F="successful",[1]Crowdfunding_Data!J:J,"")</f>
        <v>484</v>
      </c>
      <c r="D409" t="str">
        <f t="shared" si="19"/>
        <v/>
      </c>
      <c r="E409" t="str">
        <f>IF([1]Crowdfunding_Data!F:F="failed",[1]Crowdfunding_Data!J:J,"")</f>
        <v/>
      </c>
      <c r="G409" t="s">
        <v>20</v>
      </c>
      <c r="H409" s="26">
        <v>3657</v>
      </c>
      <c r="I409">
        <f t="shared" si="20"/>
        <v>3.394183690135962E-5</v>
      </c>
    </row>
    <row r="410" spans="2:9" x14ac:dyDescent="0.2">
      <c r="B410" t="str">
        <f t="shared" si="18"/>
        <v>successful</v>
      </c>
      <c r="C410">
        <f>IF([1]Crowdfunding_Data!F:F="successful",[1]Crowdfunding_Data!J:J,"")</f>
        <v>154</v>
      </c>
      <c r="D410" t="str">
        <f t="shared" si="19"/>
        <v/>
      </c>
      <c r="E410" t="str">
        <f>IF([1]Crowdfunding_Data!F:F="failed",[1]Crowdfunding_Data!J:J,"")</f>
        <v/>
      </c>
      <c r="G410" t="s">
        <v>20</v>
      </c>
      <c r="H410" s="26">
        <v>3727</v>
      </c>
      <c r="I410">
        <f t="shared" si="20"/>
        <v>3.0335481003057165E-5</v>
      </c>
    </row>
    <row r="411" spans="2:9" x14ac:dyDescent="0.2">
      <c r="B411" t="str">
        <f t="shared" si="18"/>
        <v/>
      </c>
      <c r="C411" t="str">
        <f>IF([1]Crowdfunding_Data!F:F="successful",[1]Crowdfunding_Data!J:J,"")</f>
        <v/>
      </c>
      <c r="D411" t="str">
        <f t="shared" si="19"/>
        <v>failed</v>
      </c>
      <c r="E411">
        <f>IF([1]Crowdfunding_Data!F:F="failed",[1]Crowdfunding_Data!J:J,"")</f>
        <v>714</v>
      </c>
      <c r="G411" t="s">
        <v>20</v>
      </c>
      <c r="H411" s="26">
        <v>3742</v>
      </c>
      <c r="I411">
        <f t="shared" si="20"/>
        <v>2.9603162724917882E-5</v>
      </c>
    </row>
    <row r="412" spans="2:9" x14ac:dyDescent="0.2">
      <c r="B412" t="str">
        <f t="shared" si="18"/>
        <v/>
      </c>
      <c r="C412" t="str">
        <f>IF([1]Crowdfunding_Data!F:F="successful",[1]Crowdfunding_Data!J:J,"")</f>
        <v/>
      </c>
      <c r="D412" t="str">
        <f t="shared" si="19"/>
        <v/>
      </c>
      <c r="E412" t="str">
        <f>IF([1]Crowdfunding_Data!F:F="failed",[1]Crowdfunding_Data!J:J,"")</f>
        <v/>
      </c>
      <c r="G412" t="s">
        <v>20</v>
      </c>
      <c r="H412" s="26">
        <v>4006</v>
      </c>
      <c r="I412">
        <f t="shared" si="20"/>
        <v>1.8852555274945519E-5</v>
      </c>
    </row>
    <row r="413" spans="2:9" x14ac:dyDescent="0.2">
      <c r="B413" t="str">
        <f t="shared" si="18"/>
        <v>successful</v>
      </c>
      <c r="C413">
        <f>IF([1]Crowdfunding_Data!F:F="successful",[1]Crowdfunding_Data!J:J,"")</f>
        <v>82</v>
      </c>
      <c r="D413" t="str">
        <f t="shared" si="19"/>
        <v/>
      </c>
      <c r="E413" t="str">
        <f>IF([1]Crowdfunding_Data!F:F="failed",[1]Crowdfunding_Data!J:J,"")</f>
        <v/>
      </c>
      <c r="G413" t="s">
        <v>20</v>
      </c>
      <c r="H413" s="26">
        <v>4065</v>
      </c>
      <c r="I413">
        <f t="shared" si="20"/>
        <v>1.6951121307336945E-5</v>
      </c>
    </row>
    <row r="414" spans="2:9" x14ac:dyDescent="0.2">
      <c r="B414" t="str">
        <f t="shared" si="18"/>
        <v>successful</v>
      </c>
      <c r="C414">
        <f>IF([1]Crowdfunding_Data!F:F="successful",[1]Crowdfunding_Data!J:J,"")</f>
        <v>134</v>
      </c>
      <c r="D414" t="str">
        <f t="shared" si="19"/>
        <v/>
      </c>
      <c r="E414" t="str">
        <f>IF([1]Crowdfunding_Data!F:F="failed",[1]Crowdfunding_Data!J:J,"")</f>
        <v/>
      </c>
      <c r="G414" t="s">
        <v>20</v>
      </c>
      <c r="H414" s="26">
        <v>4289</v>
      </c>
      <c r="I414">
        <f t="shared" si="20"/>
        <v>1.1117284640986407E-5</v>
      </c>
    </row>
    <row r="415" spans="2:9" x14ac:dyDescent="0.2">
      <c r="B415" t="str">
        <f t="shared" si="18"/>
        <v/>
      </c>
      <c r="C415" t="str">
        <f>IF([1]Crowdfunding_Data!F:F="successful",[1]Crowdfunding_Data!J:J,"")</f>
        <v/>
      </c>
      <c r="D415" t="str">
        <f t="shared" si="19"/>
        <v/>
      </c>
      <c r="E415" t="str">
        <f>IF([1]Crowdfunding_Data!F:F="failed",[1]Crowdfunding_Data!J:J,"")</f>
        <v/>
      </c>
      <c r="G415" t="s">
        <v>20</v>
      </c>
      <c r="H415" s="26">
        <v>4498</v>
      </c>
      <c r="I415">
        <f t="shared" si="20"/>
        <v>7.307757329366004E-6</v>
      </c>
    </row>
    <row r="416" spans="2:9" x14ac:dyDescent="0.2">
      <c r="B416" t="str">
        <f t="shared" si="18"/>
        <v/>
      </c>
      <c r="C416" t="str">
        <f>IF([1]Crowdfunding_Data!F:F="successful",[1]Crowdfunding_Data!J:J,"")</f>
        <v/>
      </c>
      <c r="D416" t="str">
        <f t="shared" si="19"/>
        <v>failed</v>
      </c>
      <c r="E416">
        <f>IF([1]Crowdfunding_Data!F:F="failed",[1]Crowdfunding_Data!J:J,"")</f>
        <v>5497</v>
      </c>
      <c r="G416" t="s">
        <v>20</v>
      </c>
      <c r="H416" s="26">
        <v>4799</v>
      </c>
      <c r="I416">
        <f t="shared" si="20"/>
        <v>3.8213894957510125E-6</v>
      </c>
    </row>
    <row r="417" spans="2:9" x14ac:dyDescent="0.2">
      <c r="B417" t="str">
        <f t="shared" si="18"/>
        <v/>
      </c>
      <c r="C417" t="str">
        <f>IF([1]Crowdfunding_Data!F:F="successful",[1]Crowdfunding_Data!J:J,"")</f>
        <v/>
      </c>
      <c r="D417" t="str">
        <f t="shared" si="19"/>
        <v>failed</v>
      </c>
      <c r="E417">
        <f>IF([1]Crowdfunding_Data!F:F="failed",[1]Crowdfunding_Data!J:J,"")</f>
        <v>418</v>
      </c>
      <c r="G417" t="s">
        <v>20</v>
      </c>
      <c r="H417" s="26">
        <v>5168</v>
      </c>
      <c r="I417">
        <f t="shared" si="20"/>
        <v>1.6077782508703543E-6</v>
      </c>
    </row>
    <row r="418" spans="2:9" x14ac:dyDescent="0.2">
      <c r="B418" t="str">
        <f t="shared" si="18"/>
        <v/>
      </c>
      <c r="C418" t="str">
        <f>IF([1]Crowdfunding_Data!F:F="successful",[1]Crowdfunding_Data!J:J,"")</f>
        <v/>
      </c>
      <c r="D418" t="str">
        <f t="shared" si="19"/>
        <v>failed</v>
      </c>
      <c r="E418">
        <f>IF([1]Crowdfunding_Data!F:F="failed",[1]Crowdfunding_Data!J:J,"")</f>
        <v>1439</v>
      </c>
      <c r="G418" t="s">
        <v>20</v>
      </c>
      <c r="H418" s="26">
        <v>5180</v>
      </c>
      <c r="I418">
        <f t="shared" si="20"/>
        <v>1.5610925434828034E-6</v>
      </c>
    </row>
    <row r="419" spans="2:9" x14ac:dyDescent="0.2">
      <c r="B419" t="str">
        <f t="shared" si="18"/>
        <v/>
      </c>
      <c r="C419" t="str">
        <f>IF([1]Crowdfunding_Data!F:F="successful",[1]Crowdfunding_Data!J:J,"")</f>
        <v/>
      </c>
      <c r="D419" t="str">
        <f t="shared" si="19"/>
        <v>failed</v>
      </c>
      <c r="E419">
        <f>IF([1]Crowdfunding_Data!F:F="failed",[1]Crowdfunding_Data!J:J,"")</f>
        <v>15</v>
      </c>
      <c r="G419" t="s">
        <v>20</v>
      </c>
      <c r="H419" s="26">
        <v>5203</v>
      </c>
      <c r="I419">
        <f t="shared" si="20"/>
        <v>1.4750262316296922E-6</v>
      </c>
    </row>
    <row r="420" spans="2:9" x14ac:dyDescent="0.2">
      <c r="B420" t="str">
        <f t="shared" si="18"/>
        <v/>
      </c>
      <c r="C420" t="str">
        <f>IF([1]Crowdfunding_Data!F:F="successful",[1]Crowdfunding_Data!J:J,"")</f>
        <v/>
      </c>
      <c r="D420" t="str">
        <f t="shared" si="19"/>
        <v>failed</v>
      </c>
      <c r="E420">
        <f>IF([1]Crowdfunding_Data!F:F="failed",[1]Crowdfunding_Data!J:J,"")</f>
        <v>1999</v>
      </c>
      <c r="G420" t="s">
        <v>20</v>
      </c>
      <c r="H420" s="26">
        <v>5419</v>
      </c>
      <c r="I420">
        <f t="shared" si="20"/>
        <v>8.5322969041621755E-7</v>
      </c>
    </row>
    <row r="421" spans="2:9" x14ac:dyDescent="0.2">
      <c r="B421" t="str">
        <f t="shared" si="18"/>
        <v>successful</v>
      </c>
      <c r="C421">
        <f>IF([1]Crowdfunding_Data!F:F="successful",[1]Crowdfunding_Data!J:J,"")</f>
        <v>5203</v>
      </c>
      <c r="D421" t="str">
        <f t="shared" si="19"/>
        <v/>
      </c>
      <c r="E421" t="str">
        <f>IF([1]Crowdfunding_Data!F:F="failed",[1]Crowdfunding_Data!J:J,"")</f>
        <v/>
      </c>
      <c r="G421" t="s">
        <v>20</v>
      </c>
      <c r="H421" s="26">
        <v>5512</v>
      </c>
      <c r="I421">
        <f t="shared" si="20"/>
        <v>6.6853717880241634E-7</v>
      </c>
    </row>
    <row r="422" spans="2:9" x14ac:dyDescent="0.2">
      <c r="B422" t="str">
        <f t="shared" si="18"/>
        <v>successful</v>
      </c>
      <c r="C422">
        <f>IF([1]Crowdfunding_Data!F:F="successful",[1]Crowdfunding_Data!J:J,"")</f>
        <v>94</v>
      </c>
      <c r="D422" t="str">
        <f t="shared" si="19"/>
        <v/>
      </c>
      <c r="E422" t="str">
        <f>IF([1]Crowdfunding_Data!F:F="failed",[1]Crowdfunding_Data!J:J,"")</f>
        <v/>
      </c>
      <c r="G422" t="s">
        <v>20</v>
      </c>
      <c r="H422" s="26">
        <v>5880</v>
      </c>
      <c r="I422">
        <f t="shared" si="20"/>
        <v>2.4253233481096172E-7</v>
      </c>
    </row>
    <row r="423" spans="2:9" x14ac:dyDescent="0.2">
      <c r="B423" t="str">
        <f t="shared" si="18"/>
        <v/>
      </c>
      <c r="C423" t="str">
        <f>IF([1]Crowdfunding_Data!F:F="successful",[1]Crowdfunding_Data!J:J,"")</f>
        <v/>
      </c>
      <c r="D423" t="str">
        <f t="shared" si="19"/>
        <v>failed</v>
      </c>
      <c r="E423">
        <f>IF([1]Crowdfunding_Data!F:F="failed",[1]Crowdfunding_Data!J:J,"")</f>
        <v>118</v>
      </c>
      <c r="G423" t="s">
        <v>20</v>
      </c>
      <c r="H423" s="26">
        <v>5966</v>
      </c>
      <c r="I423">
        <f t="shared" si="20"/>
        <v>1.8923112130337266E-7</v>
      </c>
    </row>
    <row r="424" spans="2:9" x14ac:dyDescent="0.2">
      <c r="B424" t="str">
        <f t="shared" si="18"/>
        <v>successful</v>
      </c>
      <c r="C424">
        <f>IF([1]Crowdfunding_Data!F:F="successful",[1]Crowdfunding_Data!J:J,"")</f>
        <v>205</v>
      </c>
      <c r="D424" t="str">
        <f t="shared" si="19"/>
        <v/>
      </c>
      <c r="E424" t="str">
        <f>IF([1]Crowdfunding_Data!F:F="failed",[1]Crowdfunding_Data!J:J,"")</f>
        <v/>
      </c>
      <c r="G424" t="s">
        <v>20</v>
      </c>
      <c r="H424" s="26">
        <v>6212</v>
      </c>
      <c r="I424">
        <f t="shared" si="20"/>
        <v>9.089029054399465E-8</v>
      </c>
    </row>
    <row r="425" spans="2:9" x14ac:dyDescent="0.2">
      <c r="B425" t="str">
        <f t="shared" si="18"/>
        <v/>
      </c>
      <c r="C425" t="str">
        <f>IF([1]Crowdfunding_Data!F:F="successful",[1]Crowdfunding_Data!J:J,"")</f>
        <v/>
      </c>
      <c r="D425" t="str">
        <f t="shared" si="19"/>
        <v>failed</v>
      </c>
      <c r="E425">
        <f>IF([1]Crowdfunding_Data!F:F="failed",[1]Crowdfunding_Data!J:J,"")</f>
        <v>162</v>
      </c>
      <c r="G425" t="s">
        <v>20</v>
      </c>
      <c r="H425" s="26">
        <v>6286</v>
      </c>
      <c r="I425">
        <f t="shared" si="20"/>
        <v>7.2404196255452353E-8</v>
      </c>
    </row>
    <row r="426" spans="2:9" x14ac:dyDescent="0.2">
      <c r="B426" t="str">
        <f t="shared" si="18"/>
        <v/>
      </c>
      <c r="C426" t="str">
        <f>IF([1]Crowdfunding_Data!F:F="successful",[1]Crowdfunding_Data!J:J,"")</f>
        <v/>
      </c>
      <c r="D426" t="str">
        <f t="shared" si="19"/>
        <v>failed</v>
      </c>
      <c r="E426">
        <f>IF([1]Crowdfunding_Data!F:F="failed",[1]Crowdfunding_Data!J:J,"")</f>
        <v>83</v>
      </c>
      <c r="G426" t="s">
        <v>20</v>
      </c>
      <c r="H426" s="26">
        <v>6406</v>
      </c>
      <c r="I426">
        <f t="shared" si="20"/>
        <v>4.9741636823651734E-8</v>
      </c>
    </row>
    <row r="427" spans="2:9" x14ac:dyDescent="0.2">
      <c r="B427" t="str">
        <f t="shared" si="18"/>
        <v>successful</v>
      </c>
      <c r="C427">
        <f>IF([1]Crowdfunding_Data!F:F="successful",[1]Crowdfunding_Data!J:J,"")</f>
        <v>92</v>
      </c>
      <c r="D427" t="str">
        <f t="shared" si="19"/>
        <v/>
      </c>
      <c r="E427" t="str">
        <f>IF([1]Crowdfunding_Data!F:F="failed",[1]Crowdfunding_Data!J:J,"")</f>
        <v/>
      </c>
      <c r="G427" t="s">
        <v>20</v>
      </c>
      <c r="H427" s="26">
        <v>6465</v>
      </c>
      <c r="I427">
        <f t="shared" si="20"/>
        <v>4.1232554486013145E-8</v>
      </c>
    </row>
    <row r="428" spans="2:9" x14ac:dyDescent="0.2">
      <c r="B428" t="str">
        <f t="shared" si="18"/>
        <v>successful</v>
      </c>
      <c r="C428">
        <f>IF([1]Crowdfunding_Data!F:F="successful",[1]Crowdfunding_Data!J:J,"")</f>
        <v>219</v>
      </c>
      <c r="D428" t="str">
        <f t="shared" si="19"/>
        <v/>
      </c>
      <c r="E428" t="str">
        <f>IF([1]Crowdfunding_Data!F:F="failed",[1]Crowdfunding_Data!J:J,"")</f>
        <v/>
      </c>
      <c r="G428" t="s">
        <v>20</v>
      </c>
      <c r="H428" s="26">
        <v>7295</v>
      </c>
      <c r="I428">
        <f t="shared" si="20"/>
        <v>2.3823436312940249E-9</v>
      </c>
    </row>
    <row r="429" spans="2:9" x14ac:dyDescent="0.2">
      <c r="B429" t="str">
        <f t="shared" si="18"/>
        <v>successful</v>
      </c>
      <c r="C429">
        <f>IF([1]Crowdfunding_Data!F:F="successful",[1]Crowdfunding_Data!J:J,"")</f>
        <v>2526</v>
      </c>
      <c r="D429" t="str">
        <f t="shared" si="19"/>
        <v/>
      </c>
      <c r="E429" t="str">
        <f>IF([1]Crowdfunding_Data!F:F="failed",[1]Crowdfunding_Data!J:J,"")</f>
        <v/>
      </c>
    </row>
    <row r="430" spans="2:9" x14ac:dyDescent="0.2">
      <c r="B430" t="str">
        <f t="shared" si="18"/>
        <v/>
      </c>
      <c r="C430" t="str">
        <f>IF([1]Crowdfunding_Data!F:F="successful",[1]Crowdfunding_Data!J:J,"")</f>
        <v/>
      </c>
      <c r="D430" t="str">
        <f t="shared" si="19"/>
        <v>failed</v>
      </c>
      <c r="E430">
        <f>IF([1]Crowdfunding_Data!F:F="failed",[1]Crowdfunding_Data!J:J,"")</f>
        <v>747</v>
      </c>
    </row>
    <row r="431" spans="2:9" x14ac:dyDescent="0.2">
      <c r="B431" t="str">
        <f t="shared" si="18"/>
        <v/>
      </c>
      <c r="C431" t="str">
        <f>IF([1]Crowdfunding_Data!F:F="successful",[1]Crowdfunding_Data!J:J,"")</f>
        <v/>
      </c>
      <c r="D431" t="str">
        <f t="shared" si="19"/>
        <v/>
      </c>
      <c r="E431" t="str">
        <f>IF([1]Crowdfunding_Data!F:F="failed",[1]Crowdfunding_Data!J:J,"")</f>
        <v/>
      </c>
    </row>
    <row r="432" spans="2:9" x14ac:dyDescent="0.2">
      <c r="B432" t="str">
        <f t="shared" si="18"/>
        <v/>
      </c>
      <c r="C432" t="str">
        <f>IF([1]Crowdfunding_Data!F:F="successful",[1]Crowdfunding_Data!J:J,"")</f>
        <v/>
      </c>
      <c r="D432" t="str">
        <f t="shared" si="19"/>
        <v>failed</v>
      </c>
      <c r="E432">
        <f>IF([1]Crowdfunding_Data!F:F="failed",[1]Crowdfunding_Data!J:J,"")</f>
        <v>84</v>
      </c>
    </row>
    <row r="433" spans="2:5" x14ac:dyDescent="0.2">
      <c r="B433" t="str">
        <f t="shared" si="18"/>
        <v>successful</v>
      </c>
      <c r="C433">
        <f>IF([1]Crowdfunding_Data!F:F="successful",[1]Crowdfunding_Data!J:J,"")</f>
        <v>94</v>
      </c>
      <c r="D433" t="str">
        <f t="shared" si="19"/>
        <v/>
      </c>
      <c r="E433" t="str">
        <f>IF([1]Crowdfunding_Data!F:F="failed",[1]Crowdfunding_Data!J:J,"")</f>
        <v/>
      </c>
    </row>
    <row r="434" spans="2:5" x14ac:dyDescent="0.2">
      <c r="B434" t="str">
        <f t="shared" si="18"/>
        <v/>
      </c>
      <c r="C434" t="str">
        <f>IF([1]Crowdfunding_Data!F:F="successful",[1]Crowdfunding_Data!J:J,"")</f>
        <v/>
      </c>
      <c r="D434" t="str">
        <f t="shared" si="19"/>
        <v>failed</v>
      </c>
      <c r="E434">
        <f>IF([1]Crowdfunding_Data!F:F="failed",[1]Crowdfunding_Data!J:J,"")</f>
        <v>91</v>
      </c>
    </row>
    <row r="435" spans="2:5" x14ac:dyDescent="0.2">
      <c r="B435" t="str">
        <f t="shared" si="18"/>
        <v/>
      </c>
      <c r="C435" t="str">
        <f>IF([1]Crowdfunding_Data!F:F="successful",[1]Crowdfunding_Data!J:J,"")</f>
        <v/>
      </c>
      <c r="D435" t="str">
        <f t="shared" si="19"/>
        <v>failed</v>
      </c>
      <c r="E435">
        <f>IF([1]Crowdfunding_Data!F:F="failed",[1]Crowdfunding_Data!J:J,"")</f>
        <v>792</v>
      </c>
    </row>
    <row r="436" spans="2:5" x14ac:dyDescent="0.2">
      <c r="B436" t="str">
        <f t="shared" si="18"/>
        <v/>
      </c>
      <c r="C436" t="str">
        <f>IF([1]Crowdfunding_Data!F:F="successful",[1]Crowdfunding_Data!J:J,"")</f>
        <v/>
      </c>
      <c r="D436" t="str">
        <f t="shared" si="19"/>
        <v/>
      </c>
      <c r="E436" t="str">
        <f>IF([1]Crowdfunding_Data!F:F="failed",[1]Crowdfunding_Data!J:J,"")</f>
        <v/>
      </c>
    </row>
    <row r="437" spans="2:5" x14ac:dyDescent="0.2">
      <c r="B437" t="str">
        <f t="shared" si="18"/>
        <v>successful</v>
      </c>
      <c r="C437">
        <f>IF([1]Crowdfunding_Data!F:F="successful",[1]Crowdfunding_Data!J:J,"")</f>
        <v>1713</v>
      </c>
      <c r="D437" t="str">
        <f t="shared" si="19"/>
        <v/>
      </c>
      <c r="E437" t="str">
        <f>IF([1]Crowdfunding_Data!F:F="failed",[1]Crowdfunding_Data!J:J,"")</f>
        <v/>
      </c>
    </row>
    <row r="438" spans="2:5" x14ac:dyDescent="0.2">
      <c r="B438" t="str">
        <f t="shared" si="18"/>
        <v>successful</v>
      </c>
      <c r="C438">
        <f>IF([1]Crowdfunding_Data!F:F="successful",[1]Crowdfunding_Data!J:J,"")</f>
        <v>249</v>
      </c>
      <c r="D438" t="str">
        <f t="shared" si="19"/>
        <v/>
      </c>
      <c r="E438" t="str">
        <f>IF([1]Crowdfunding_Data!F:F="failed",[1]Crowdfunding_Data!J:J,"")</f>
        <v/>
      </c>
    </row>
    <row r="439" spans="2:5" x14ac:dyDescent="0.2">
      <c r="B439" t="str">
        <f t="shared" si="18"/>
        <v>successful</v>
      </c>
      <c r="C439">
        <f>IF([1]Crowdfunding_Data!F:F="successful",[1]Crowdfunding_Data!J:J,"")</f>
        <v>192</v>
      </c>
      <c r="D439" t="str">
        <f t="shared" si="19"/>
        <v/>
      </c>
      <c r="E439" t="str">
        <f>IF([1]Crowdfunding_Data!F:F="failed",[1]Crowdfunding_Data!J:J,"")</f>
        <v/>
      </c>
    </row>
    <row r="440" spans="2:5" x14ac:dyDescent="0.2">
      <c r="B440" t="str">
        <f t="shared" si="18"/>
        <v>successful</v>
      </c>
      <c r="C440">
        <f>IF([1]Crowdfunding_Data!F:F="successful",[1]Crowdfunding_Data!J:J,"")</f>
        <v>247</v>
      </c>
      <c r="D440" t="str">
        <f t="shared" si="19"/>
        <v/>
      </c>
      <c r="E440" t="str">
        <f>IF([1]Crowdfunding_Data!F:F="failed",[1]Crowdfunding_Data!J:J,"")</f>
        <v/>
      </c>
    </row>
    <row r="441" spans="2:5" x14ac:dyDescent="0.2">
      <c r="B441" t="str">
        <f t="shared" si="18"/>
        <v>successful</v>
      </c>
      <c r="C441">
        <f>IF([1]Crowdfunding_Data!F:F="successful",[1]Crowdfunding_Data!J:J,"")</f>
        <v>2293</v>
      </c>
      <c r="D441" t="str">
        <f t="shared" si="19"/>
        <v/>
      </c>
      <c r="E441" t="str">
        <f>IF([1]Crowdfunding_Data!F:F="failed",[1]Crowdfunding_Data!J:J,"")</f>
        <v/>
      </c>
    </row>
    <row r="442" spans="2:5" x14ac:dyDescent="0.2">
      <c r="B442" t="str">
        <f t="shared" si="18"/>
        <v>successful</v>
      </c>
      <c r="C442">
        <f>IF([1]Crowdfunding_Data!F:F="successful",[1]Crowdfunding_Data!J:J,"")</f>
        <v>3131</v>
      </c>
      <c r="D442" t="str">
        <f t="shared" si="19"/>
        <v/>
      </c>
      <c r="E442" t="str">
        <f>IF([1]Crowdfunding_Data!F:F="failed",[1]Crowdfunding_Data!J:J,"")</f>
        <v/>
      </c>
    </row>
    <row r="443" spans="2:5" x14ac:dyDescent="0.2">
      <c r="B443" t="str">
        <f t="shared" si="18"/>
        <v/>
      </c>
      <c r="C443" t="str">
        <f>IF([1]Crowdfunding_Data!F:F="successful",[1]Crowdfunding_Data!J:J,"")</f>
        <v/>
      </c>
      <c r="D443" t="str">
        <f t="shared" si="19"/>
        <v>failed</v>
      </c>
      <c r="E443">
        <f>IF([1]Crowdfunding_Data!F:F="failed",[1]Crowdfunding_Data!J:J,"")</f>
        <v>32</v>
      </c>
    </row>
    <row r="444" spans="2:5" x14ac:dyDescent="0.2">
      <c r="B444" t="str">
        <f t="shared" si="18"/>
        <v>successful</v>
      </c>
      <c r="C444">
        <f>IF([1]Crowdfunding_Data!F:F="successful",[1]Crowdfunding_Data!J:J,"")</f>
        <v>143</v>
      </c>
      <c r="D444" t="str">
        <f t="shared" si="19"/>
        <v/>
      </c>
      <c r="E444" t="str">
        <f>IF([1]Crowdfunding_Data!F:F="failed",[1]Crowdfunding_Data!J:J,"")</f>
        <v/>
      </c>
    </row>
    <row r="445" spans="2:5" x14ac:dyDescent="0.2">
      <c r="B445" t="str">
        <f t="shared" si="18"/>
        <v/>
      </c>
      <c r="C445" t="str">
        <f>IF([1]Crowdfunding_Data!F:F="successful",[1]Crowdfunding_Data!J:J,"")</f>
        <v/>
      </c>
      <c r="D445" t="str">
        <f t="shared" si="19"/>
        <v/>
      </c>
      <c r="E445" t="str">
        <f>IF([1]Crowdfunding_Data!F:F="failed",[1]Crowdfunding_Data!J:J,"")</f>
        <v/>
      </c>
    </row>
    <row r="446" spans="2:5" x14ac:dyDescent="0.2">
      <c r="B446" t="str">
        <f t="shared" si="18"/>
        <v>successful</v>
      </c>
      <c r="C446">
        <f>IF([1]Crowdfunding_Data!F:F="successful",[1]Crowdfunding_Data!J:J,"")</f>
        <v>296</v>
      </c>
      <c r="D446" t="str">
        <f t="shared" si="19"/>
        <v/>
      </c>
      <c r="E446" t="str">
        <f>IF([1]Crowdfunding_Data!F:F="failed",[1]Crowdfunding_Data!J:J,"")</f>
        <v/>
      </c>
    </row>
    <row r="447" spans="2:5" x14ac:dyDescent="0.2">
      <c r="B447" t="str">
        <f t="shared" si="18"/>
        <v>successful</v>
      </c>
      <c r="C447">
        <f>IF([1]Crowdfunding_Data!F:F="successful",[1]Crowdfunding_Data!J:J,"")</f>
        <v>170</v>
      </c>
      <c r="D447" t="str">
        <f t="shared" si="19"/>
        <v/>
      </c>
      <c r="E447" t="str">
        <f>IF([1]Crowdfunding_Data!F:F="failed",[1]Crowdfunding_Data!J:J,"")</f>
        <v/>
      </c>
    </row>
    <row r="448" spans="2:5" x14ac:dyDescent="0.2">
      <c r="B448" t="str">
        <f t="shared" si="18"/>
        <v/>
      </c>
      <c r="C448" t="str">
        <f>IF([1]Crowdfunding_Data!F:F="successful",[1]Crowdfunding_Data!J:J,"")</f>
        <v/>
      </c>
      <c r="D448" t="str">
        <f t="shared" si="19"/>
        <v>failed</v>
      </c>
      <c r="E448">
        <f>IF([1]Crowdfunding_Data!F:F="failed",[1]Crowdfunding_Data!J:J,"")</f>
        <v>186</v>
      </c>
    </row>
    <row r="449" spans="2:5" x14ac:dyDescent="0.2">
      <c r="B449" t="str">
        <f t="shared" si="18"/>
        <v/>
      </c>
      <c r="C449" t="str">
        <f>IF([1]Crowdfunding_Data!F:F="successful",[1]Crowdfunding_Data!J:J,"")</f>
        <v/>
      </c>
      <c r="D449" t="str">
        <f t="shared" si="19"/>
        <v/>
      </c>
      <c r="E449" t="str">
        <f>IF([1]Crowdfunding_Data!F:F="failed",[1]Crowdfunding_Data!J:J,"")</f>
        <v/>
      </c>
    </row>
    <row r="450" spans="2:5" x14ac:dyDescent="0.2">
      <c r="B450" t="str">
        <f t="shared" ref="B450:B513" si="21">IF(ISNUMBER(C450),"successful","")</f>
        <v/>
      </c>
      <c r="C450" t="str">
        <f>IF([1]Crowdfunding_Data!F:F="successful",[1]Crowdfunding_Data!J:J,"")</f>
        <v/>
      </c>
      <c r="D450" t="str">
        <f t="shared" si="19"/>
        <v>failed</v>
      </c>
      <c r="E450">
        <f>IF([1]Crowdfunding_Data!F:F="failed",[1]Crowdfunding_Data!J:J,"")</f>
        <v>605</v>
      </c>
    </row>
    <row r="451" spans="2:5" x14ac:dyDescent="0.2">
      <c r="B451" t="str">
        <f t="shared" si="21"/>
        <v>successful</v>
      </c>
      <c r="C451">
        <f>IF([1]Crowdfunding_Data!F:F="successful",[1]Crowdfunding_Data!J:J,"")</f>
        <v>86</v>
      </c>
      <c r="D451" t="str">
        <f t="shared" ref="D451:D514" si="22">IF(ISNUMBER(E451),"failed","")</f>
        <v/>
      </c>
      <c r="E451" t="str">
        <f>IF([1]Crowdfunding_Data!F:F="failed",[1]Crowdfunding_Data!J:J,"")</f>
        <v/>
      </c>
    </row>
    <row r="452" spans="2:5" x14ac:dyDescent="0.2">
      <c r="B452" t="str">
        <f t="shared" si="21"/>
        <v/>
      </c>
      <c r="C452" t="str">
        <f>IF([1]Crowdfunding_Data!F:F="successful",[1]Crowdfunding_Data!J:J,"")</f>
        <v/>
      </c>
      <c r="D452" t="str">
        <f t="shared" si="22"/>
        <v>failed</v>
      </c>
      <c r="E452">
        <f>IF([1]Crowdfunding_Data!F:F="failed",[1]Crowdfunding_Data!J:J,"")</f>
        <v>1</v>
      </c>
    </row>
    <row r="453" spans="2:5" x14ac:dyDescent="0.2">
      <c r="B453" t="str">
        <f t="shared" si="21"/>
        <v>successful</v>
      </c>
      <c r="C453">
        <f>IF([1]Crowdfunding_Data!F:F="successful",[1]Crowdfunding_Data!J:J,"")</f>
        <v>6286</v>
      </c>
      <c r="D453" t="str">
        <f t="shared" si="22"/>
        <v/>
      </c>
      <c r="E453" t="str">
        <f>IF([1]Crowdfunding_Data!F:F="failed",[1]Crowdfunding_Data!J:J,"")</f>
        <v/>
      </c>
    </row>
    <row r="454" spans="2:5" x14ac:dyDescent="0.2">
      <c r="B454" t="str">
        <f t="shared" si="21"/>
        <v/>
      </c>
      <c r="C454" t="str">
        <f>IF([1]Crowdfunding_Data!F:F="successful",[1]Crowdfunding_Data!J:J,"")</f>
        <v/>
      </c>
      <c r="D454" t="str">
        <f t="shared" si="22"/>
        <v>failed</v>
      </c>
      <c r="E454">
        <f>IF([1]Crowdfunding_Data!F:F="failed",[1]Crowdfunding_Data!J:J,"")</f>
        <v>31</v>
      </c>
    </row>
    <row r="455" spans="2:5" x14ac:dyDescent="0.2">
      <c r="B455" t="str">
        <f t="shared" si="21"/>
        <v/>
      </c>
      <c r="C455" t="str">
        <f>IF([1]Crowdfunding_Data!F:F="successful",[1]Crowdfunding_Data!J:J,"")</f>
        <v/>
      </c>
      <c r="D455" t="str">
        <f t="shared" si="22"/>
        <v>failed</v>
      </c>
      <c r="E455">
        <f>IF([1]Crowdfunding_Data!F:F="failed",[1]Crowdfunding_Data!J:J,"")</f>
        <v>1181</v>
      </c>
    </row>
    <row r="456" spans="2:5" x14ac:dyDescent="0.2">
      <c r="B456" t="str">
        <f t="shared" si="21"/>
        <v/>
      </c>
      <c r="C456" t="str">
        <f>IF([1]Crowdfunding_Data!F:F="successful",[1]Crowdfunding_Data!J:J,"")</f>
        <v/>
      </c>
      <c r="D456" t="str">
        <f t="shared" si="22"/>
        <v>failed</v>
      </c>
      <c r="E456">
        <f>IF([1]Crowdfunding_Data!F:F="failed",[1]Crowdfunding_Data!J:J,"")</f>
        <v>39</v>
      </c>
    </row>
    <row r="457" spans="2:5" x14ac:dyDescent="0.2">
      <c r="B457" t="str">
        <f t="shared" si="21"/>
        <v>successful</v>
      </c>
      <c r="C457">
        <f>IF([1]Crowdfunding_Data!F:F="successful",[1]Crowdfunding_Data!J:J,"")</f>
        <v>3727</v>
      </c>
      <c r="D457" t="str">
        <f t="shared" si="22"/>
        <v/>
      </c>
      <c r="E457" t="str">
        <f>IF([1]Crowdfunding_Data!F:F="failed",[1]Crowdfunding_Data!J:J,"")</f>
        <v/>
      </c>
    </row>
    <row r="458" spans="2:5" x14ac:dyDescent="0.2">
      <c r="B458" t="str">
        <f t="shared" si="21"/>
        <v>successful</v>
      </c>
      <c r="C458">
        <f>IF([1]Crowdfunding_Data!F:F="successful",[1]Crowdfunding_Data!J:J,"")</f>
        <v>1605</v>
      </c>
      <c r="D458" t="str">
        <f t="shared" si="22"/>
        <v/>
      </c>
      <c r="E458" t="str">
        <f>IF([1]Crowdfunding_Data!F:F="failed",[1]Crowdfunding_Data!J:J,"")</f>
        <v/>
      </c>
    </row>
    <row r="459" spans="2:5" x14ac:dyDescent="0.2">
      <c r="B459" t="str">
        <f t="shared" si="21"/>
        <v/>
      </c>
      <c r="C459" t="str">
        <f>IF([1]Crowdfunding_Data!F:F="successful",[1]Crowdfunding_Data!J:J,"")</f>
        <v/>
      </c>
      <c r="D459" t="str">
        <f t="shared" si="22"/>
        <v>failed</v>
      </c>
      <c r="E459">
        <f>IF([1]Crowdfunding_Data!F:F="failed",[1]Crowdfunding_Data!J:J,"")</f>
        <v>46</v>
      </c>
    </row>
    <row r="460" spans="2:5" x14ac:dyDescent="0.2">
      <c r="B460" t="str">
        <f t="shared" si="21"/>
        <v>successful</v>
      </c>
      <c r="C460">
        <f>IF([1]Crowdfunding_Data!F:F="successful",[1]Crowdfunding_Data!J:J,"")</f>
        <v>2120</v>
      </c>
      <c r="D460" t="str">
        <f t="shared" si="22"/>
        <v/>
      </c>
      <c r="E460" t="str">
        <f>IF([1]Crowdfunding_Data!F:F="failed",[1]Crowdfunding_Data!J:J,"")</f>
        <v/>
      </c>
    </row>
    <row r="461" spans="2:5" x14ac:dyDescent="0.2">
      <c r="B461" t="str">
        <f t="shared" si="21"/>
        <v/>
      </c>
      <c r="C461" t="str">
        <f>IF([1]Crowdfunding_Data!F:F="successful",[1]Crowdfunding_Data!J:J,"")</f>
        <v/>
      </c>
      <c r="D461" t="str">
        <f t="shared" si="22"/>
        <v>failed</v>
      </c>
      <c r="E461">
        <f>IF([1]Crowdfunding_Data!F:F="failed",[1]Crowdfunding_Data!J:J,"")</f>
        <v>105</v>
      </c>
    </row>
    <row r="462" spans="2:5" x14ac:dyDescent="0.2">
      <c r="B462" t="str">
        <f t="shared" si="21"/>
        <v>successful</v>
      </c>
      <c r="C462">
        <f>IF([1]Crowdfunding_Data!F:F="successful",[1]Crowdfunding_Data!J:J,"")</f>
        <v>50</v>
      </c>
      <c r="D462" t="str">
        <f t="shared" si="22"/>
        <v/>
      </c>
      <c r="E462" t="str">
        <f>IF([1]Crowdfunding_Data!F:F="failed",[1]Crowdfunding_Data!J:J,"")</f>
        <v/>
      </c>
    </row>
    <row r="463" spans="2:5" x14ac:dyDescent="0.2">
      <c r="B463" t="str">
        <f t="shared" si="21"/>
        <v>successful</v>
      </c>
      <c r="C463">
        <f>IF([1]Crowdfunding_Data!F:F="successful",[1]Crowdfunding_Data!J:J,"")</f>
        <v>2080</v>
      </c>
      <c r="D463" t="str">
        <f t="shared" si="22"/>
        <v/>
      </c>
      <c r="E463" t="str">
        <f>IF([1]Crowdfunding_Data!F:F="failed",[1]Crowdfunding_Data!J:J,"")</f>
        <v/>
      </c>
    </row>
    <row r="464" spans="2:5" x14ac:dyDescent="0.2">
      <c r="B464" t="str">
        <f t="shared" si="21"/>
        <v/>
      </c>
      <c r="C464" t="str">
        <f>IF([1]Crowdfunding_Data!F:F="successful",[1]Crowdfunding_Data!J:J,"")</f>
        <v/>
      </c>
      <c r="D464" t="str">
        <f t="shared" si="22"/>
        <v>failed</v>
      </c>
      <c r="E464">
        <f>IF([1]Crowdfunding_Data!F:F="failed",[1]Crowdfunding_Data!J:J,"")</f>
        <v>535</v>
      </c>
    </row>
    <row r="465" spans="2:5" x14ac:dyDescent="0.2">
      <c r="B465" t="str">
        <f t="shared" si="21"/>
        <v>successful</v>
      </c>
      <c r="C465">
        <f>IF([1]Crowdfunding_Data!F:F="successful",[1]Crowdfunding_Data!J:J,"")</f>
        <v>2105</v>
      </c>
      <c r="D465" t="str">
        <f t="shared" si="22"/>
        <v/>
      </c>
      <c r="E465" t="str">
        <f>IF([1]Crowdfunding_Data!F:F="failed",[1]Crowdfunding_Data!J:J,"")</f>
        <v/>
      </c>
    </row>
    <row r="466" spans="2:5" x14ac:dyDescent="0.2">
      <c r="B466" t="str">
        <f t="shared" si="21"/>
        <v>successful</v>
      </c>
      <c r="C466">
        <f>IF([1]Crowdfunding_Data!F:F="successful",[1]Crowdfunding_Data!J:J,"")</f>
        <v>2436</v>
      </c>
      <c r="D466" t="str">
        <f t="shared" si="22"/>
        <v/>
      </c>
      <c r="E466" t="str">
        <f>IF([1]Crowdfunding_Data!F:F="failed",[1]Crowdfunding_Data!J:J,"")</f>
        <v/>
      </c>
    </row>
    <row r="467" spans="2:5" x14ac:dyDescent="0.2">
      <c r="B467" t="str">
        <f t="shared" si="21"/>
        <v>successful</v>
      </c>
      <c r="C467">
        <f>IF([1]Crowdfunding_Data!F:F="successful",[1]Crowdfunding_Data!J:J,"")</f>
        <v>80</v>
      </c>
      <c r="D467" t="str">
        <f t="shared" si="22"/>
        <v/>
      </c>
      <c r="E467" t="str">
        <f>IF([1]Crowdfunding_Data!F:F="failed",[1]Crowdfunding_Data!J:J,"")</f>
        <v/>
      </c>
    </row>
    <row r="468" spans="2:5" x14ac:dyDescent="0.2">
      <c r="B468" t="str">
        <f t="shared" si="21"/>
        <v>successful</v>
      </c>
      <c r="C468">
        <f>IF([1]Crowdfunding_Data!F:F="successful",[1]Crowdfunding_Data!J:J,"")</f>
        <v>42</v>
      </c>
      <c r="D468" t="str">
        <f t="shared" si="22"/>
        <v/>
      </c>
      <c r="E468" t="str">
        <f>IF([1]Crowdfunding_Data!F:F="failed",[1]Crowdfunding_Data!J:J,"")</f>
        <v/>
      </c>
    </row>
    <row r="469" spans="2:5" x14ac:dyDescent="0.2">
      <c r="B469" t="str">
        <f t="shared" si="21"/>
        <v>successful</v>
      </c>
      <c r="C469">
        <f>IF([1]Crowdfunding_Data!F:F="successful",[1]Crowdfunding_Data!J:J,"")</f>
        <v>139</v>
      </c>
      <c r="D469" t="str">
        <f t="shared" si="22"/>
        <v/>
      </c>
      <c r="E469" t="str">
        <f>IF([1]Crowdfunding_Data!F:F="failed",[1]Crowdfunding_Data!J:J,"")</f>
        <v/>
      </c>
    </row>
    <row r="470" spans="2:5" x14ac:dyDescent="0.2">
      <c r="B470" t="str">
        <f t="shared" si="21"/>
        <v/>
      </c>
      <c r="C470" t="str">
        <f>IF([1]Crowdfunding_Data!F:F="successful",[1]Crowdfunding_Data!J:J,"")</f>
        <v/>
      </c>
      <c r="D470" t="str">
        <f t="shared" si="22"/>
        <v>failed</v>
      </c>
      <c r="E470">
        <f>IF([1]Crowdfunding_Data!F:F="failed",[1]Crowdfunding_Data!J:J,"")</f>
        <v>16</v>
      </c>
    </row>
    <row r="471" spans="2:5" x14ac:dyDescent="0.2">
      <c r="B471" t="str">
        <f t="shared" si="21"/>
        <v>successful</v>
      </c>
      <c r="C471">
        <f>IF([1]Crowdfunding_Data!F:F="successful",[1]Crowdfunding_Data!J:J,"")</f>
        <v>159</v>
      </c>
      <c r="D471" t="str">
        <f t="shared" si="22"/>
        <v/>
      </c>
      <c r="E471" t="str">
        <f>IF([1]Crowdfunding_Data!F:F="failed",[1]Crowdfunding_Data!J:J,"")</f>
        <v/>
      </c>
    </row>
    <row r="472" spans="2:5" x14ac:dyDescent="0.2">
      <c r="B472" t="str">
        <f t="shared" si="21"/>
        <v>successful</v>
      </c>
      <c r="C472">
        <f>IF([1]Crowdfunding_Data!F:F="successful",[1]Crowdfunding_Data!J:J,"")</f>
        <v>381</v>
      </c>
      <c r="D472" t="str">
        <f t="shared" si="22"/>
        <v/>
      </c>
      <c r="E472" t="str">
        <f>IF([1]Crowdfunding_Data!F:F="failed",[1]Crowdfunding_Data!J:J,"")</f>
        <v/>
      </c>
    </row>
    <row r="473" spans="2:5" x14ac:dyDescent="0.2">
      <c r="B473" t="str">
        <f t="shared" si="21"/>
        <v>successful</v>
      </c>
      <c r="C473">
        <f>IF([1]Crowdfunding_Data!F:F="successful",[1]Crowdfunding_Data!J:J,"")</f>
        <v>194</v>
      </c>
      <c r="D473" t="str">
        <f t="shared" si="22"/>
        <v/>
      </c>
      <c r="E473" t="str">
        <f>IF([1]Crowdfunding_Data!F:F="failed",[1]Crowdfunding_Data!J:J,"")</f>
        <v/>
      </c>
    </row>
    <row r="474" spans="2:5" x14ac:dyDescent="0.2">
      <c r="B474" t="str">
        <f t="shared" si="21"/>
        <v/>
      </c>
      <c r="C474" t="str">
        <f>IF([1]Crowdfunding_Data!F:F="successful",[1]Crowdfunding_Data!J:J,"")</f>
        <v/>
      </c>
      <c r="D474" t="str">
        <f t="shared" si="22"/>
        <v>failed</v>
      </c>
      <c r="E474">
        <f>IF([1]Crowdfunding_Data!F:F="failed",[1]Crowdfunding_Data!J:J,"")</f>
        <v>575</v>
      </c>
    </row>
    <row r="475" spans="2:5" x14ac:dyDescent="0.2">
      <c r="B475" t="str">
        <f t="shared" si="21"/>
        <v>successful</v>
      </c>
      <c r="C475">
        <f>IF([1]Crowdfunding_Data!F:F="successful",[1]Crowdfunding_Data!J:J,"")</f>
        <v>106</v>
      </c>
      <c r="D475" t="str">
        <f t="shared" si="22"/>
        <v/>
      </c>
      <c r="E475" t="str">
        <f>IF([1]Crowdfunding_Data!F:F="failed",[1]Crowdfunding_Data!J:J,"")</f>
        <v/>
      </c>
    </row>
    <row r="476" spans="2:5" x14ac:dyDescent="0.2">
      <c r="B476" t="str">
        <f t="shared" si="21"/>
        <v>successful</v>
      </c>
      <c r="C476">
        <f>IF([1]Crowdfunding_Data!F:F="successful",[1]Crowdfunding_Data!J:J,"")</f>
        <v>142</v>
      </c>
      <c r="D476" t="str">
        <f t="shared" si="22"/>
        <v/>
      </c>
      <c r="E476" t="str">
        <f>IF([1]Crowdfunding_Data!F:F="failed",[1]Crowdfunding_Data!J:J,"")</f>
        <v/>
      </c>
    </row>
    <row r="477" spans="2:5" x14ac:dyDescent="0.2">
      <c r="B477" t="str">
        <f t="shared" si="21"/>
        <v>successful</v>
      </c>
      <c r="C477">
        <f>IF([1]Crowdfunding_Data!F:F="successful",[1]Crowdfunding_Data!J:J,"")</f>
        <v>211</v>
      </c>
      <c r="D477" t="str">
        <f t="shared" si="22"/>
        <v/>
      </c>
      <c r="E477" t="str">
        <f>IF([1]Crowdfunding_Data!F:F="failed",[1]Crowdfunding_Data!J:J,"")</f>
        <v/>
      </c>
    </row>
    <row r="478" spans="2:5" x14ac:dyDescent="0.2">
      <c r="B478" t="str">
        <f t="shared" si="21"/>
        <v/>
      </c>
      <c r="C478" t="str">
        <f>IF([1]Crowdfunding_Data!F:F="successful",[1]Crowdfunding_Data!J:J,"")</f>
        <v/>
      </c>
      <c r="D478" t="str">
        <f t="shared" si="22"/>
        <v>failed</v>
      </c>
      <c r="E478">
        <f>IF([1]Crowdfunding_Data!F:F="failed",[1]Crowdfunding_Data!J:J,"")</f>
        <v>1120</v>
      </c>
    </row>
    <row r="479" spans="2:5" x14ac:dyDescent="0.2">
      <c r="B479" t="str">
        <f t="shared" si="21"/>
        <v/>
      </c>
      <c r="C479" t="str">
        <f>IF([1]Crowdfunding_Data!F:F="successful",[1]Crowdfunding_Data!J:J,"")</f>
        <v/>
      </c>
      <c r="D479" t="str">
        <f t="shared" si="22"/>
        <v>failed</v>
      </c>
      <c r="E479">
        <f>IF([1]Crowdfunding_Data!F:F="failed",[1]Crowdfunding_Data!J:J,"")</f>
        <v>113</v>
      </c>
    </row>
    <row r="480" spans="2:5" x14ac:dyDescent="0.2">
      <c r="B480" t="str">
        <f t="shared" si="21"/>
        <v>successful</v>
      </c>
      <c r="C480">
        <f>IF([1]Crowdfunding_Data!F:F="successful",[1]Crowdfunding_Data!J:J,"")</f>
        <v>2756</v>
      </c>
      <c r="D480" t="str">
        <f t="shared" si="22"/>
        <v/>
      </c>
      <c r="E480" t="str">
        <f>IF([1]Crowdfunding_Data!F:F="failed",[1]Crowdfunding_Data!J:J,"")</f>
        <v/>
      </c>
    </row>
    <row r="481" spans="2:5" x14ac:dyDescent="0.2">
      <c r="B481" t="str">
        <f t="shared" si="21"/>
        <v>successful</v>
      </c>
      <c r="C481">
        <f>IF([1]Crowdfunding_Data!F:F="successful",[1]Crowdfunding_Data!J:J,"")</f>
        <v>173</v>
      </c>
      <c r="D481" t="str">
        <f t="shared" si="22"/>
        <v/>
      </c>
      <c r="E481" t="str">
        <f>IF([1]Crowdfunding_Data!F:F="failed",[1]Crowdfunding_Data!J:J,"")</f>
        <v/>
      </c>
    </row>
    <row r="482" spans="2:5" x14ac:dyDescent="0.2">
      <c r="B482" t="str">
        <f t="shared" si="21"/>
        <v>successful</v>
      </c>
      <c r="C482">
        <f>IF([1]Crowdfunding_Data!F:F="successful",[1]Crowdfunding_Data!J:J,"")</f>
        <v>87</v>
      </c>
      <c r="D482" t="str">
        <f t="shared" si="22"/>
        <v/>
      </c>
      <c r="E482" t="str">
        <f>IF([1]Crowdfunding_Data!F:F="failed",[1]Crowdfunding_Data!J:J,"")</f>
        <v/>
      </c>
    </row>
    <row r="483" spans="2:5" x14ac:dyDescent="0.2">
      <c r="B483" t="str">
        <f t="shared" si="21"/>
        <v/>
      </c>
      <c r="C483" t="str">
        <f>IF([1]Crowdfunding_Data!F:F="successful",[1]Crowdfunding_Data!J:J,"")</f>
        <v/>
      </c>
      <c r="D483" t="str">
        <f t="shared" si="22"/>
        <v>failed</v>
      </c>
      <c r="E483">
        <f>IF([1]Crowdfunding_Data!F:F="failed",[1]Crowdfunding_Data!J:J,"")</f>
        <v>1538</v>
      </c>
    </row>
    <row r="484" spans="2:5" x14ac:dyDescent="0.2">
      <c r="B484" t="str">
        <f t="shared" si="21"/>
        <v/>
      </c>
      <c r="C484" t="str">
        <f>IF([1]Crowdfunding_Data!F:F="successful",[1]Crowdfunding_Data!J:J,"")</f>
        <v/>
      </c>
      <c r="D484" t="str">
        <f t="shared" si="22"/>
        <v>failed</v>
      </c>
      <c r="E484">
        <f>IF([1]Crowdfunding_Data!F:F="failed",[1]Crowdfunding_Data!J:J,"")</f>
        <v>9</v>
      </c>
    </row>
    <row r="485" spans="2:5" x14ac:dyDescent="0.2">
      <c r="B485" t="str">
        <f t="shared" si="21"/>
        <v/>
      </c>
      <c r="C485" t="str">
        <f>IF([1]Crowdfunding_Data!F:F="successful",[1]Crowdfunding_Data!J:J,"")</f>
        <v/>
      </c>
      <c r="D485" t="str">
        <f t="shared" si="22"/>
        <v>failed</v>
      </c>
      <c r="E485">
        <f>IF([1]Crowdfunding_Data!F:F="failed",[1]Crowdfunding_Data!J:J,"")</f>
        <v>554</v>
      </c>
    </row>
    <row r="486" spans="2:5" x14ac:dyDescent="0.2">
      <c r="B486" t="str">
        <f t="shared" si="21"/>
        <v>successful</v>
      </c>
      <c r="C486">
        <f>IF([1]Crowdfunding_Data!F:F="successful",[1]Crowdfunding_Data!J:J,"")</f>
        <v>1572</v>
      </c>
      <c r="D486" t="str">
        <f t="shared" si="22"/>
        <v/>
      </c>
      <c r="E486" t="str">
        <f>IF([1]Crowdfunding_Data!F:F="failed",[1]Crowdfunding_Data!J:J,"")</f>
        <v/>
      </c>
    </row>
    <row r="487" spans="2:5" x14ac:dyDescent="0.2">
      <c r="B487" t="str">
        <f t="shared" si="21"/>
        <v/>
      </c>
      <c r="C487" t="str">
        <f>IF([1]Crowdfunding_Data!F:F="successful",[1]Crowdfunding_Data!J:J,"")</f>
        <v/>
      </c>
      <c r="D487" t="str">
        <f t="shared" si="22"/>
        <v>failed</v>
      </c>
      <c r="E487">
        <f>IF([1]Crowdfunding_Data!F:F="failed",[1]Crowdfunding_Data!J:J,"")</f>
        <v>648</v>
      </c>
    </row>
    <row r="488" spans="2:5" x14ac:dyDescent="0.2">
      <c r="B488" t="str">
        <f t="shared" si="21"/>
        <v/>
      </c>
      <c r="C488" t="str">
        <f>IF([1]Crowdfunding_Data!F:F="successful",[1]Crowdfunding_Data!J:J,"")</f>
        <v/>
      </c>
      <c r="D488" t="str">
        <f t="shared" si="22"/>
        <v>failed</v>
      </c>
      <c r="E488">
        <f>IF([1]Crowdfunding_Data!F:F="failed",[1]Crowdfunding_Data!J:J,"")</f>
        <v>21</v>
      </c>
    </row>
    <row r="489" spans="2:5" x14ac:dyDescent="0.2">
      <c r="B489" t="str">
        <f t="shared" si="21"/>
        <v>successful</v>
      </c>
      <c r="C489">
        <f>IF([1]Crowdfunding_Data!F:F="successful",[1]Crowdfunding_Data!J:J,"")</f>
        <v>2346</v>
      </c>
      <c r="D489" t="str">
        <f t="shared" si="22"/>
        <v/>
      </c>
      <c r="E489" t="str">
        <f>IF([1]Crowdfunding_Data!F:F="failed",[1]Crowdfunding_Data!J:J,"")</f>
        <v/>
      </c>
    </row>
    <row r="490" spans="2:5" x14ac:dyDescent="0.2">
      <c r="B490" t="str">
        <f t="shared" si="21"/>
        <v>successful</v>
      </c>
      <c r="C490">
        <f>IF([1]Crowdfunding_Data!F:F="successful",[1]Crowdfunding_Data!J:J,"")</f>
        <v>115</v>
      </c>
      <c r="D490" t="str">
        <f t="shared" si="22"/>
        <v/>
      </c>
      <c r="E490" t="str">
        <f>IF([1]Crowdfunding_Data!F:F="failed",[1]Crowdfunding_Data!J:J,"")</f>
        <v/>
      </c>
    </row>
    <row r="491" spans="2:5" x14ac:dyDescent="0.2">
      <c r="B491" t="str">
        <f t="shared" si="21"/>
        <v>successful</v>
      </c>
      <c r="C491">
        <f>IF([1]Crowdfunding_Data!F:F="successful",[1]Crowdfunding_Data!J:J,"")</f>
        <v>85</v>
      </c>
      <c r="D491" t="str">
        <f t="shared" si="22"/>
        <v/>
      </c>
      <c r="E491" t="str">
        <f>IF([1]Crowdfunding_Data!F:F="failed",[1]Crowdfunding_Data!J:J,"")</f>
        <v/>
      </c>
    </row>
    <row r="492" spans="2:5" x14ac:dyDescent="0.2">
      <c r="B492" t="str">
        <f t="shared" si="21"/>
        <v>successful</v>
      </c>
      <c r="C492">
        <f>IF([1]Crowdfunding_Data!F:F="successful",[1]Crowdfunding_Data!J:J,"")</f>
        <v>144</v>
      </c>
      <c r="D492" t="str">
        <f t="shared" si="22"/>
        <v/>
      </c>
      <c r="E492" t="str">
        <f>IF([1]Crowdfunding_Data!F:F="failed",[1]Crowdfunding_Data!J:J,"")</f>
        <v/>
      </c>
    </row>
    <row r="493" spans="2:5" x14ac:dyDescent="0.2">
      <c r="B493" t="str">
        <f t="shared" si="21"/>
        <v>successful</v>
      </c>
      <c r="C493">
        <f>IF([1]Crowdfunding_Data!F:F="successful",[1]Crowdfunding_Data!J:J,"")</f>
        <v>2443</v>
      </c>
      <c r="D493" t="str">
        <f t="shared" si="22"/>
        <v/>
      </c>
      <c r="E493" t="str">
        <f>IF([1]Crowdfunding_Data!F:F="failed",[1]Crowdfunding_Data!J:J,"")</f>
        <v/>
      </c>
    </row>
    <row r="494" spans="2:5" x14ac:dyDescent="0.2">
      <c r="B494" t="str">
        <f t="shared" si="21"/>
        <v/>
      </c>
      <c r="C494" t="str">
        <f>IF([1]Crowdfunding_Data!F:F="successful",[1]Crowdfunding_Data!J:J,"")</f>
        <v/>
      </c>
      <c r="D494" t="str">
        <f t="shared" si="22"/>
        <v/>
      </c>
      <c r="E494" t="str">
        <f>IF([1]Crowdfunding_Data!F:F="failed",[1]Crowdfunding_Data!J:J,"")</f>
        <v/>
      </c>
    </row>
    <row r="495" spans="2:5" x14ac:dyDescent="0.2">
      <c r="B495" t="str">
        <f t="shared" si="21"/>
        <v>successful</v>
      </c>
      <c r="C495">
        <f>IF([1]Crowdfunding_Data!F:F="successful",[1]Crowdfunding_Data!J:J,"")</f>
        <v>64</v>
      </c>
      <c r="D495" t="str">
        <f t="shared" si="22"/>
        <v/>
      </c>
      <c r="E495" t="str">
        <f>IF([1]Crowdfunding_Data!F:F="failed",[1]Crowdfunding_Data!J:J,"")</f>
        <v/>
      </c>
    </row>
    <row r="496" spans="2:5" x14ac:dyDescent="0.2">
      <c r="B496" t="str">
        <f t="shared" si="21"/>
        <v>successful</v>
      </c>
      <c r="C496">
        <f>IF([1]Crowdfunding_Data!F:F="successful",[1]Crowdfunding_Data!J:J,"")</f>
        <v>268</v>
      </c>
      <c r="D496" t="str">
        <f t="shared" si="22"/>
        <v/>
      </c>
      <c r="E496" t="str">
        <f>IF([1]Crowdfunding_Data!F:F="failed",[1]Crowdfunding_Data!J:J,"")</f>
        <v/>
      </c>
    </row>
    <row r="497" spans="2:5" x14ac:dyDescent="0.2">
      <c r="B497" t="str">
        <f t="shared" si="21"/>
        <v>successful</v>
      </c>
      <c r="C497">
        <f>IF([1]Crowdfunding_Data!F:F="successful",[1]Crowdfunding_Data!J:J,"")</f>
        <v>195</v>
      </c>
      <c r="D497" t="str">
        <f t="shared" si="22"/>
        <v/>
      </c>
      <c r="E497" t="str">
        <f>IF([1]Crowdfunding_Data!F:F="failed",[1]Crowdfunding_Data!J:J,"")</f>
        <v/>
      </c>
    </row>
    <row r="498" spans="2:5" x14ac:dyDescent="0.2">
      <c r="B498" t="str">
        <f t="shared" si="21"/>
        <v/>
      </c>
      <c r="C498" t="str">
        <f>IF([1]Crowdfunding_Data!F:F="successful",[1]Crowdfunding_Data!J:J,"")</f>
        <v/>
      </c>
      <c r="D498" t="str">
        <f t="shared" si="22"/>
        <v>failed</v>
      </c>
      <c r="E498">
        <f>IF([1]Crowdfunding_Data!F:F="failed",[1]Crowdfunding_Data!J:J,"")</f>
        <v>54</v>
      </c>
    </row>
    <row r="499" spans="2:5" x14ac:dyDescent="0.2">
      <c r="B499" t="str">
        <f t="shared" si="21"/>
        <v/>
      </c>
      <c r="C499" t="str">
        <f>IF([1]Crowdfunding_Data!F:F="successful",[1]Crowdfunding_Data!J:J,"")</f>
        <v/>
      </c>
      <c r="D499" t="str">
        <f t="shared" si="22"/>
        <v>failed</v>
      </c>
      <c r="E499">
        <f>IF([1]Crowdfunding_Data!F:F="failed",[1]Crowdfunding_Data!J:J,"")</f>
        <v>120</v>
      </c>
    </row>
    <row r="500" spans="2:5" x14ac:dyDescent="0.2">
      <c r="B500" t="str">
        <f t="shared" si="21"/>
        <v/>
      </c>
      <c r="C500" t="str">
        <f>IF([1]Crowdfunding_Data!F:F="successful",[1]Crowdfunding_Data!J:J,"")</f>
        <v/>
      </c>
      <c r="D500" t="str">
        <f t="shared" si="22"/>
        <v>failed</v>
      </c>
      <c r="E500">
        <f>IF([1]Crowdfunding_Data!F:F="failed",[1]Crowdfunding_Data!J:J,"")</f>
        <v>579</v>
      </c>
    </row>
    <row r="501" spans="2:5" x14ac:dyDescent="0.2">
      <c r="B501" t="str">
        <f t="shared" si="21"/>
        <v/>
      </c>
      <c r="C501" t="str">
        <f>IF([1]Crowdfunding_Data!F:F="successful",[1]Crowdfunding_Data!J:J,"")</f>
        <v/>
      </c>
      <c r="D501" t="str">
        <f t="shared" si="22"/>
        <v>failed</v>
      </c>
      <c r="E501">
        <f>IF([1]Crowdfunding_Data!F:F="failed",[1]Crowdfunding_Data!J:J,"")</f>
        <v>2072</v>
      </c>
    </row>
    <row r="502" spans="2:5" x14ac:dyDescent="0.2">
      <c r="B502" t="str">
        <f t="shared" si="21"/>
        <v/>
      </c>
      <c r="C502" t="str">
        <f>IF([1]Crowdfunding_Data!F:F="successful",[1]Crowdfunding_Data!J:J,"")</f>
        <v/>
      </c>
      <c r="D502" t="str">
        <f t="shared" si="22"/>
        <v>failed</v>
      </c>
      <c r="E502">
        <f>IF([1]Crowdfunding_Data!F:F="failed",[1]Crowdfunding_Data!J:J,"")</f>
        <v>0</v>
      </c>
    </row>
    <row r="503" spans="2:5" x14ac:dyDescent="0.2">
      <c r="B503" t="str">
        <f t="shared" si="21"/>
        <v/>
      </c>
      <c r="C503" t="str">
        <f>IF([1]Crowdfunding_Data!F:F="successful",[1]Crowdfunding_Data!J:J,"")</f>
        <v/>
      </c>
      <c r="D503" t="str">
        <f t="shared" si="22"/>
        <v>failed</v>
      </c>
      <c r="E503">
        <f>IF([1]Crowdfunding_Data!F:F="failed",[1]Crowdfunding_Data!J:J,"")</f>
        <v>1796</v>
      </c>
    </row>
    <row r="504" spans="2:5" x14ac:dyDescent="0.2">
      <c r="B504" t="str">
        <f t="shared" si="21"/>
        <v>successful</v>
      </c>
      <c r="C504">
        <f>IF([1]Crowdfunding_Data!F:F="successful",[1]Crowdfunding_Data!J:J,"")</f>
        <v>186</v>
      </c>
      <c r="D504" t="str">
        <f t="shared" si="22"/>
        <v/>
      </c>
      <c r="E504" t="str">
        <f>IF([1]Crowdfunding_Data!F:F="failed",[1]Crowdfunding_Data!J:J,"")</f>
        <v/>
      </c>
    </row>
    <row r="505" spans="2:5" x14ac:dyDescent="0.2">
      <c r="B505" t="str">
        <f t="shared" si="21"/>
        <v>successful</v>
      </c>
      <c r="C505">
        <f>IF([1]Crowdfunding_Data!F:F="successful",[1]Crowdfunding_Data!J:J,"")</f>
        <v>460</v>
      </c>
      <c r="D505" t="str">
        <f t="shared" si="22"/>
        <v/>
      </c>
      <c r="E505" t="str">
        <f>IF([1]Crowdfunding_Data!F:F="failed",[1]Crowdfunding_Data!J:J,"")</f>
        <v/>
      </c>
    </row>
    <row r="506" spans="2:5" x14ac:dyDescent="0.2">
      <c r="B506" t="str">
        <f t="shared" si="21"/>
        <v/>
      </c>
      <c r="C506" t="str">
        <f>IF([1]Crowdfunding_Data!F:F="successful",[1]Crowdfunding_Data!J:J,"")</f>
        <v/>
      </c>
      <c r="D506" t="str">
        <f t="shared" si="22"/>
        <v>failed</v>
      </c>
      <c r="E506">
        <f>IF([1]Crowdfunding_Data!F:F="failed",[1]Crowdfunding_Data!J:J,"")</f>
        <v>62</v>
      </c>
    </row>
    <row r="507" spans="2:5" x14ac:dyDescent="0.2">
      <c r="B507" t="str">
        <f t="shared" si="21"/>
        <v/>
      </c>
      <c r="C507" t="str">
        <f>IF([1]Crowdfunding_Data!F:F="successful",[1]Crowdfunding_Data!J:J,"")</f>
        <v/>
      </c>
      <c r="D507" t="str">
        <f t="shared" si="22"/>
        <v>failed</v>
      </c>
      <c r="E507">
        <f>IF([1]Crowdfunding_Data!F:F="failed",[1]Crowdfunding_Data!J:J,"")</f>
        <v>347</v>
      </c>
    </row>
    <row r="508" spans="2:5" x14ac:dyDescent="0.2">
      <c r="B508" t="str">
        <f t="shared" si="21"/>
        <v>successful</v>
      </c>
      <c r="C508">
        <f>IF([1]Crowdfunding_Data!F:F="successful",[1]Crowdfunding_Data!J:J,"")</f>
        <v>2528</v>
      </c>
      <c r="D508" t="str">
        <f t="shared" si="22"/>
        <v/>
      </c>
      <c r="E508" t="str">
        <f>IF([1]Crowdfunding_Data!F:F="failed",[1]Crowdfunding_Data!J:J,"")</f>
        <v/>
      </c>
    </row>
    <row r="509" spans="2:5" x14ac:dyDescent="0.2">
      <c r="B509" t="str">
        <f t="shared" si="21"/>
        <v/>
      </c>
      <c r="C509" t="str">
        <f>IF([1]Crowdfunding_Data!F:F="successful",[1]Crowdfunding_Data!J:J,"")</f>
        <v/>
      </c>
      <c r="D509" t="str">
        <f t="shared" si="22"/>
        <v>failed</v>
      </c>
      <c r="E509">
        <f>IF([1]Crowdfunding_Data!F:F="failed",[1]Crowdfunding_Data!J:J,"")</f>
        <v>19</v>
      </c>
    </row>
    <row r="510" spans="2:5" x14ac:dyDescent="0.2">
      <c r="B510" t="str">
        <f t="shared" si="21"/>
        <v>successful</v>
      </c>
      <c r="C510">
        <f>IF([1]Crowdfunding_Data!F:F="successful",[1]Crowdfunding_Data!J:J,"")</f>
        <v>3657</v>
      </c>
      <c r="D510" t="str">
        <f t="shared" si="22"/>
        <v/>
      </c>
      <c r="E510" t="str">
        <f>IF([1]Crowdfunding_Data!F:F="failed",[1]Crowdfunding_Data!J:J,"")</f>
        <v/>
      </c>
    </row>
    <row r="511" spans="2:5" x14ac:dyDescent="0.2">
      <c r="B511" t="str">
        <f t="shared" si="21"/>
        <v/>
      </c>
      <c r="C511" t="str">
        <f>IF([1]Crowdfunding_Data!F:F="successful",[1]Crowdfunding_Data!J:J,"")</f>
        <v/>
      </c>
      <c r="D511" t="str">
        <f t="shared" si="22"/>
        <v>failed</v>
      </c>
      <c r="E511">
        <f>IF([1]Crowdfunding_Data!F:F="failed",[1]Crowdfunding_Data!J:J,"")</f>
        <v>1258</v>
      </c>
    </row>
    <row r="512" spans="2:5" x14ac:dyDescent="0.2">
      <c r="B512" t="str">
        <f t="shared" si="21"/>
        <v>successful</v>
      </c>
      <c r="C512">
        <f>IF([1]Crowdfunding_Data!F:F="successful",[1]Crowdfunding_Data!J:J,"")</f>
        <v>131</v>
      </c>
      <c r="D512" t="str">
        <f t="shared" si="22"/>
        <v/>
      </c>
      <c r="E512" t="str">
        <f>IF([1]Crowdfunding_Data!F:F="failed",[1]Crowdfunding_Data!J:J,"")</f>
        <v/>
      </c>
    </row>
    <row r="513" spans="2:5" x14ac:dyDescent="0.2">
      <c r="B513" t="str">
        <f t="shared" si="21"/>
        <v/>
      </c>
      <c r="C513" t="str">
        <f>IF([1]Crowdfunding_Data!F:F="successful",[1]Crowdfunding_Data!J:J,"")</f>
        <v/>
      </c>
      <c r="D513" t="str">
        <f t="shared" si="22"/>
        <v>failed</v>
      </c>
      <c r="E513">
        <f>IF([1]Crowdfunding_Data!F:F="failed",[1]Crowdfunding_Data!J:J,"")</f>
        <v>362</v>
      </c>
    </row>
    <row r="514" spans="2:5" x14ac:dyDescent="0.2">
      <c r="B514" t="str">
        <f t="shared" ref="B514:B577" si="23">IF(ISNUMBER(C514),"successful","")</f>
        <v>successful</v>
      </c>
      <c r="C514">
        <f>IF([1]Crowdfunding_Data!F:F="successful",[1]Crowdfunding_Data!J:J,"")</f>
        <v>239</v>
      </c>
      <c r="D514" t="str">
        <f t="shared" si="22"/>
        <v/>
      </c>
      <c r="E514" t="str">
        <f>IF([1]Crowdfunding_Data!F:F="failed",[1]Crowdfunding_Data!J:J,"")</f>
        <v/>
      </c>
    </row>
    <row r="515" spans="2:5" x14ac:dyDescent="0.2">
      <c r="B515" t="str">
        <f t="shared" si="23"/>
        <v/>
      </c>
      <c r="C515" t="str">
        <f>IF([1]Crowdfunding_Data!F:F="successful",[1]Crowdfunding_Data!J:J,"")</f>
        <v/>
      </c>
      <c r="D515" t="str">
        <f t="shared" ref="D515:D578" si="24">IF(ISNUMBER(E515),"failed","")</f>
        <v/>
      </c>
      <c r="E515" t="str">
        <f>IF([1]Crowdfunding_Data!F:F="failed",[1]Crowdfunding_Data!J:J,"")</f>
        <v/>
      </c>
    </row>
    <row r="516" spans="2:5" x14ac:dyDescent="0.2">
      <c r="B516" t="str">
        <f t="shared" si="23"/>
        <v/>
      </c>
      <c r="C516" t="str">
        <f>IF([1]Crowdfunding_Data!F:F="successful",[1]Crowdfunding_Data!J:J,"")</f>
        <v/>
      </c>
      <c r="D516" t="str">
        <f t="shared" si="24"/>
        <v/>
      </c>
      <c r="E516" t="str">
        <f>IF([1]Crowdfunding_Data!F:F="failed",[1]Crowdfunding_Data!J:J,"")</f>
        <v/>
      </c>
    </row>
    <row r="517" spans="2:5" x14ac:dyDescent="0.2">
      <c r="B517" t="str">
        <f t="shared" si="23"/>
        <v/>
      </c>
      <c r="C517" t="str">
        <f>IF([1]Crowdfunding_Data!F:F="successful",[1]Crowdfunding_Data!J:J,"")</f>
        <v/>
      </c>
      <c r="D517" t="str">
        <f t="shared" si="24"/>
        <v>failed</v>
      </c>
      <c r="E517">
        <f>IF([1]Crowdfunding_Data!F:F="failed",[1]Crowdfunding_Data!J:J,"")</f>
        <v>133</v>
      </c>
    </row>
    <row r="518" spans="2:5" x14ac:dyDescent="0.2">
      <c r="B518" t="str">
        <f t="shared" si="23"/>
        <v/>
      </c>
      <c r="C518" t="str">
        <f>IF([1]Crowdfunding_Data!F:F="successful",[1]Crowdfunding_Data!J:J,"")</f>
        <v/>
      </c>
      <c r="D518" t="str">
        <f t="shared" si="24"/>
        <v>failed</v>
      </c>
      <c r="E518">
        <f>IF([1]Crowdfunding_Data!F:F="failed",[1]Crowdfunding_Data!J:J,"")</f>
        <v>846</v>
      </c>
    </row>
    <row r="519" spans="2:5" x14ac:dyDescent="0.2">
      <c r="B519" t="str">
        <f t="shared" si="23"/>
        <v>successful</v>
      </c>
      <c r="C519">
        <f>IF([1]Crowdfunding_Data!F:F="successful",[1]Crowdfunding_Data!J:J,"")</f>
        <v>78</v>
      </c>
      <c r="D519" t="str">
        <f t="shared" si="24"/>
        <v/>
      </c>
      <c r="E519" t="str">
        <f>IF([1]Crowdfunding_Data!F:F="failed",[1]Crowdfunding_Data!J:J,"")</f>
        <v/>
      </c>
    </row>
    <row r="520" spans="2:5" x14ac:dyDescent="0.2">
      <c r="B520" t="str">
        <f t="shared" si="23"/>
        <v/>
      </c>
      <c r="C520" t="str">
        <f>IF([1]Crowdfunding_Data!F:F="successful",[1]Crowdfunding_Data!J:J,"")</f>
        <v/>
      </c>
      <c r="D520" t="str">
        <f t="shared" si="24"/>
        <v>failed</v>
      </c>
      <c r="E520">
        <f>IF([1]Crowdfunding_Data!F:F="failed",[1]Crowdfunding_Data!J:J,"")</f>
        <v>10</v>
      </c>
    </row>
    <row r="521" spans="2:5" x14ac:dyDescent="0.2">
      <c r="B521" t="str">
        <f t="shared" si="23"/>
        <v>successful</v>
      </c>
      <c r="C521">
        <f>IF([1]Crowdfunding_Data!F:F="successful",[1]Crowdfunding_Data!J:J,"")</f>
        <v>1773</v>
      </c>
      <c r="D521" t="str">
        <f t="shared" si="24"/>
        <v/>
      </c>
      <c r="E521" t="str">
        <f>IF([1]Crowdfunding_Data!F:F="failed",[1]Crowdfunding_Data!J:J,"")</f>
        <v/>
      </c>
    </row>
    <row r="522" spans="2:5" x14ac:dyDescent="0.2">
      <c r="B522" t="str">
        <f t="shared" si="23"/>
        <v>successful</v>
      </c>
      <c r="C522">
        <f>IF([1]Crowdfunding_Data!F:F="successful",[1]Crowdfunding_Data!J:J,"")</f>
        <v>32</v>
      </c>
      <c r="D522" t="str">
        <f t="shared" si="24"/>
        <v/>
      </c>
      <c r="E522" t="str">
        <f>IF([1]Crowdfunding_Data!F:F="failed",[1]Crowdfunding_Data!J:J,"")</f>
        <v/>
      </c>
    </row>
    <row r="523" spans="2:5" x14ac:dyDescent="0.2">
      <c r="B523" t="str">
        <f t="shared" si="23"/>
        <v>successful</v>
      </c>
      <c r="C523">
        <f>IF([1]Crowdfunding_Data!F:F="successful",[1]Crowdfunding_Data!J:J,"")</f>
        <v>369</v>
      </c>
      <c r="D523" t="str">
        <f t="shared" si="24"/>
        <v/>
      </c>
      <c r="E523" t="str">
        <f>IF([1]Crowdfunding_Data!F:F="failed",[1]Crowdfunding_Data!J:J,"")</f>
        <v/>
      </c>
    </row>
    <row r="524" spans="2:5" x14ac:dyDescent="0.2">
      <c r="B524" t="str">
        <f t="shared" si="23"/>
        <v/>
      </c>
      <c r="C524" t="str">
        <f>IF([1]Crowdfunding_Data!F:F="successful",[1]Crowdfunding_Data!J:J,"")</f>
        <v/>
      </c>
      <c r="D524" t="str">
        <f t="shared" si="24"/>
        <v>failed</v>
      </c>
      <c r="E524">
        <f>IF([1]Crowdfunding_Data!F:F="failed",[1]Crowdfunding_Data!J:J,"")</f>
        <v>191</v>
      </c>
    </row>
    <row r="525" spans="2:5" x14ac:dyDescent="0.2">
      <c r="B525" t="str">
        <f t="shared" si="23"/>
        <v>successful</v>
      </c>
      <c r="C525">
        <f>IF([1]Crowdfunding_Data!F:F="successful",[1]Crowdfunding_Data!J:J,"")</f>
        <v>89</v>
      </c>
      <c r="D525" t="str">
        <f t="shared" si="24"/>
        <v/>
      </c>
      <c r="E525" t="str">
        <f>IF([1]Crowdfunding_Data!F:F="failed",[1]Crowdfunding_Data!J:J,"")</f>
        <v/>
      </c>
    </row>
    <row r="526" spans="2:5" x14ac:dyDescent="0.2">
      <c r="B526" t="str">
        <f t="shared" si="23"/>
        <v/>
      </c>
      <c r="C526" t="str">
        <f>IF([1]Crowdfunding_Data!F:F="successful",[1]Crowdfunding_Data!J:J,"")</f>
        <v/>
      </c>
      <c r="D526" t="str">
        <f t="shared" si="24"/>
        <v>failed</v>
      </c>
      <c r="E526">
        <f>IF([1]Crowdfunding_Data!F:F="failed",[1]Crowdfunding_Data!J:J,"")</f>
        <v>1979</v>
      </c>
    </row>
    <row r="527" spans="2:5" x14ac:dyDescent="0.2">
      <c r="B527" t="str">
        <f t="shared" si="23"/>
        <v/>
      </c>
      <c r="C527" t="str">
        <f>IF([1]Crowdfunding_Data!F:F="successful",[1]Crowdfunding_Data!J:J,"")</f>
        <v/>
      </c>
      <c r="D527" t="str">
        <f t="shared" si="24"/>
        <v>failed</v>
      </c>
      <c r="E527">
        <f>IF([1]Crowdfunding_Data!F:F="failed",[1]Crowdfunding_Data!J:J,"")</f>
        <v>63</v>
      </c>
    </row>
    <row r="528" spans="2:5" x14ac:dyDescent="0.2">
      <c r="B528" t="str">
        <f t="shared" si="23"/>
        <v>successful</v>
      </c>
      <c r="C528">
        <f>IF([1]Crowdfunding_Data!F:F="successful",[1]Crowdfunding_Data!J:J,"")</f>
        <v>147</v>
      </c>
      <c r="D528" t="str">
        <f t="shared" si="24"/>
        <v/>
      </c>
      <c r="E528" t="str">
        <f>IF([1]Crowdfunding_Data!F:F="failed",[1]Crowdfunding_Data!J:J,"")</f>
        <v/>
      </c>
    </row>
    <row r="529" spans="2:5" x14ac:dyDescent="0.2">
      <c r="B529" t="str">
        <f t="shared" si="23"/>
        <v/>
      </c>
      <c r="C529" t="str">
        <f>IF([1]Crowdfunding_Data!F:F="successful",[1]Crowdfunding_Data!J:J,"")</f>
        <v/>
      </c>
      <c r="D529" t="str">
        <f t="shared" si="24"/>
        <v>failed</v>
      </c>
      <c r="E529">
        <f>IF([1]Crowdfunding_Data!F:F="failed",[1]Crowdfunding_Data!J:J,"")</f>
        <v>6080</v>
      </c>
    </row>
    <row r="530" spans="2:5" x14ac:dyDescent="0.2">
      <c r="B530" t="str">
        <f t="shared" si="23"/>
        <v/>
      </c>
      <c r="C530" t="str">
        <f>IF([1]Crowdfunding_Data!F:F="successful",[1]Crowdfunding_Data!J:J,"")</f>
        <v/>
      </c>
      <c r="D530" t="str">
        <f t="shared" si="24"/>
        <v>failed</v>
      </c>
      <c r="E530">
        <f>IF([1]Crowdfunding_Data!F:F="failed",[1]Crowdfunding_Data!J:J,"")</f>
        <v>80</v>
      </c>
    </row>
    <row r="531" spans="2:5" x14ac:dyDescent="0.2">
      <c r="B531" t="str">
        <f t="shared" si="23"/>
        <v/>
      </c>
      <c r="C531" t="str">
        <f>IF([1]Crowdfunding_Data!F:F="successful",[1]Crowdfunding_Data!J:J,"")</f>
        <v/>
      </c>
      <c r="D531" t="str">
        <f t="shared" si="24"/>
        <v>failed</v>
      </c>
      <c r="E531">
        <f>IF([1]Crowdfunding_Data!F:F="failed",[1]Crowdfunding_Data!J:J,"")</f>
        <v>9</v>
      </c>
    </row>
    <row r="532" spans="2:5" x14ac:dyDescent="0.2">
      <c r="B532" t="str">
        <f t="shared" si="23"/>
        <v/>
      </c>
      <c r="C532" t="str">
        <f>IF([1]Crowdfunding_Data!F:F="successful",[1]Crowdfunding_Data!J:J,"")</f>
        <v/>
      </c>
      <c r="D532" t="str">
        <f t="shared" si="24"/>
        <v>failed</v>
      </c>
      <c r="E532">
        <f>IF([1]Crowdfunding_Data!F:F="failed",[1]Crowdfunding_Data!J:J,"")</f>
        <v>1784</v>
      </c>
    </row>
    <row r="533" spans="2:5" x14ac:dyDescent="0.2">
      <c r="B533" t="str">
        <f t="shared" si="23"/>
        <v/>
      </c>
      <c r="C533" t="str">
        <f>IF([1]Crowdfunding_Data!F:F="successful",[1]Crowdfunding_Data!J:J,"")</f>
        <v/>
      </c>
      <c r="D533" t="str">
        <f t="shared" si="24"/>
        <v/>
      </c>
      <c r="E533" t="str">
        <f>IF([1]Crowdfunding_Data!F:F="failed",[1]Crowdfunding_Data!J:J,"")</f>
        <v/>
      </c>
    </row>
    <row r="534" spans="2:5" x14ac:dyDescent="0.2">
      <c r="B534" t="str">
        <f t="shared" si="23"/>
        <v>successful</v>
      </c>
      <c r="C534">
        <f>IF([1]Crowdfunding_Data!F:F="successful",[1]Crowdfunding_Data!J:J,"")</f>
        <v>126</v>
      </c>
      <c r="D534" t="str">
        <f t="shared" si="24"/>
        <v/>
      </c>
      <c r="E534" t="str">
        <f>IF([1]Crowdfunding_Data!F:F="failed",[1]Crowdfunding_Data!J:J,"")</f>
        <v/>
      </c>
    </row>
    <row r="535" spans="2:5" x14ac:dyDescent="0.2">
      <c r="B535" t="str">
        <f t="shared" si="23"/>
        <v>successful</v>
      </c>
      <c r="C535">
        <f>IF([1]Crowdfunding_Data!F:F="successful",[1]Crowdfunding_Data!J:J,"")</f>
        <v>2218</v>
      </c>
      <c r="D535" t="str">
        <f t="shared" si="24"/>
        <v/>
      </c>
      <c r="E535" t="str">
        <f>IF([1]Crowdfunding_Data!F:F="failed",[1]Crowdfunding_Data!J:J,"")</f>
        <v/>
      </c>
    </row>
    <row r="536" spans="2:5" x14ac:dyDescent="0.2">
      <c r="B536" t="str">
        <f t="shared" si="23"/>
        <v/>
      </c>
      <c r="C536" t="str">
        <f>IF([1]Crowdfunding_Data!F:F="successful",[1]Crowdfunding_Data!J:J,"")</f>
        <v/>
      </c>
      <c r="D536" t="str">
        <f t="shared" si="24"/>
        <v>failed</v>
      </c>
      <c r="E536">
        <f>IF([1]Crowdfunding_Data!F:F="failed",[1]Crowdfunding_Data!J:J,"")</f>
        <v>243</v>
      </c>
    </row>
    <row r="537" spans="2:5" x14ac:dyDescent="0.2">
      <c r="B537" t="str">
        <f t="shared" si="23"/>
        <v>successful</v>
      </c>
      <c r="C537">
        <f>IF([1]Crowdfunding_Data!F:F="successful",[1]Crowdfunding_Data!J:J,"")</f>
        <v>202</v>
      </c>
      <c r="D537" t="str">
        <f t="shared" si="24"/>
        <v/>
      </c>
      <c r="E537" t="str">
        <f>IF([1]Crowdfunding_Data!F:F="failed",[1]Crowdfunding_Data!J:J,"")</f>
        <v/>
      </c>
    </row>
    <row r="538" spans="2:5" x14ac:dyDescent="0.2">
      <c r="B538" t="str">
        <f t="shared" si="23"/>
        <v>successful</v>
      </c>
      <c r="C538">
        <f>IF([1]Crowdfunding_Data!F:F="successful",[1]Crowdfunding_Data!J:J,"")</f>
        <v>140</v>
      </c>
      <c r="D538" t="str">
        <f t="shared" si="24"/>
        <v/>
      </c>
      <c r="E538" t="str">
        <f>IF([1]Crowdfunding_Data!F:F="failed",[1]Crowdfunding_Data!J:J,"")</f>
        <v/>
      </c>
    </row>
    <row r="539" spans="2:5" x14ac:dyDescent="0.2">
      <c r="B539" t="str">
        <f t="shared" si="23"/>
        <v>successful</v>
      </c>
      <c r="C539">
        <f>IF([1]Crowdfunding_Data!F:F="successful",[1]Crowdfunding_Data!J:J,"")</f>
        <v>1052</v>
      </c>
      <c r="D539" t="str">
        <f t="shared" si="24"/>
        <v/>
      </c>
      <c r="E539" t="str">
        <f>IF([1]Crowdfunding_Data!F:F="failed",[1]Crowdfunding_Data!J:J,"")</f>
        <v/>
      </c>
    </row>
    <row r="540" spans="2:5" x14ac:dyDescent="0.2">
      <c r="B540" t="str">
        <f t="shared" si="23"/>
        <v/>
      </c>
      <c r="C540" t="str">
        <f>IF([1]Crowdfunding_Data!F:F="successful",[1]Crowdfunding_Data!J:J,"")</f>
        <v/>
      </c>
      <c r="D540" t="str">
        <f t="shared" si="24"/>
        <v>failed</v>
      </c>
      <c r="E540">
        <f>IF([1]Crowdfunding_Data!F:F="failed",[1]Crowdfunding_Data!J:J,"")</f>
        <v>1296</v>
      </c>
    </row>
    <row r="541" spans="2:5" x14ac:dyDescent="0.2">
      <c r="B541" t="str">
        <f t="shared" si="23"/>
        <v/>
      </c>
      <c r="C541" t="str">
        <f>IF([1]Crowdfunding_Data!F:F="successful",[1]Crowdfunding_Data!J:J,"")</f>
        <v/>
      </c>
      <c r="D541" t="str">
        <f t="shared" si="24"/>
        <v>failed</v>
      </c>
      <c r="E541">
        <f>IF([1]Crowdfunding_Data!F:F="failed",[1]Crowdfunding_Data!J:J,"")</f>
        <v>77</v>
      </c>
    </row>
    <row r="542" spans="2:5" x14ac:dyDescent="0.2">
      <c r="B542" t="str">
        <f t="shared" si="23"/>
        <v>successful</v>
      </c>
      <c r="C542">
        <f>IF([1]Crowdfunding_Data!F:F="successful",[1]Crowdfunding_Data!J:J,"")</f>
        <v>247</v>
      </c>
      <c r="D542" t="str">
        <f t="shared" si="24"/>
        <v/>
      </c>
      <c r="E542" t="str">
        <f>IF([1]Crowdfunding_Data!F:F="failed",[1]Crowdfunding_Data!J:J,"")</f>
        <v/>
      </c>
    </row>
    <row r="543" spans="2:5" x14ac:dyDescent="0.2">
      <c r="B543" t="str">
        <f t="shared" si="23"/>
        <v/>
      </c>
      <c r="C543" t="str">
        <f>IF([1]Crowdfunding_Data!F:F="successful",[1]Crowdfunding_Data!J:J,"")</f>
        <v/>
      </c>
      <c r="D543" t="str">
        <f t="shared" si="24"/>
        <v>failed</v>
      </c>
      <c r="E543">
        <f>IF([1]Crowdfunding_Data!F:F="failed",[1]Crowdfunding_Data!J:J,"")</f>
        <v>395</v>
      </c>
    </row>
    <row r="544" spans="2:5" x14ac:dyDescent="0.2">
      <c r="B544" t="str">
        <f t="shared" si="23"/>
        <v/>
      </c>
      <c r="C544" t="str">
        <f>IF([1]Crowdfunding_Data!F:F="successful",[1]Crowdfunding_Data!J:J,"")</f>
        <v/>
      </c>
      <c r="D544" t="str">
        <f t="shared" si="24"/>
        <v>failed</v>
      </c>
      <c r="E544">
        <f>IF([1]Crowdfunding_Data!F:F="failed",[1]Crowdfunding_Data!J:J,"")</f>
        <v>49</v>
      </c>
    </row>
    <row r="545" spans="2:5" x14ac:dyDescent="0.2">
      <c r="B545" t="str">
        <f t="shared" si="23"/>
        <v/>
      </c>
      <c r="C545" t="str">
        <f>IF([1]Crowdfunding_Data!F:F="successful",[1]Crowdfunding_Data!J:J,"")</f>
        <v/>
      </c>
      <c r="D545" t="str">
        <f t="shared" si="24"/>
        <v>failed</v>
      </c>
      <c r="E545">
        <f>IF([1]Crowdfunding_Data!F:F="failed",[1]Crowdfunding_Data!J:J,"")</f>
        <v>180</v>
      </c>
    </row>
    <row r="546" spans="2:5" x14ac:dyDescent="0.2">
      <c r="B546" t="str">
        <f t="shared" si="23"/>
        <v>successful</v>
      </c>
      <c r="C546">
        <f>IF([1]Crowdfunding_Data!F:F="successful",[1]Crowdfunding_Data!J:J,"")</f>
        <v>84</v>
      </c>
      <c r="D546" t="str">
        <f t="shared" si="24"/>
        <v/>
      </c>
      <c r="E546" t="str">
        <f>IF([1]Crowdfunding_Data!F:F="failed",[1]Crowdfunding_Data!J:J,"")</f>
        <v/>
      </c>
    </row>
    <row r="547" spans="2:5" x14ac:dyDescent="0.2">
      <c r="B547" t="str">
        <f t="shared" si="23"/>
        <v/>
      </c>
      <c r="C547" t="str">
        <f>IF([1]Crowdfunding_Data!F:F="successful",[1]Crowdfunding_Data!J:J,"")</f>
        <v/>
      </c>
      <c r="D547" t="str">
        <f t="shared" si="24"/>
        <v>failed</v>
      </c>
      <c r="E547">
        <f>IF([1]Crowdfunding_Data!F:F="failed",[1]Crowdfunding_Data!J:J,"")</f>
        <v>2690</v>
      </c>
    </row>
    <row r="548" spans="2:5" x14ac:dyDescent="0.2">
      <c r="B548" t="str">
        <f t="shared" si="23"/>
        <v>successful</v>
      </c>
      <c r="C548">
        <f>IF([1]Crowdfunding_Data!F:F="successful",[1]Crowdfunding_Data!J:J,"")</f>
        <v>88</v>
      </c>
      <c r="D548" t="str">
        <f t="shared" si="24"/>
        <v/>
      </c>
      <c r="E548" t="str">
        <f>IF([1]Crowdfunding_Data!F:F="failed",[1]Crowdfunding_Data!J:J,"")</f>
        <v/>
      </c>
    </row>
    <row r="549" spans="2:5" x14ac:dyDescent="0.2">
      <c r="B549" t="str">
        <f t="shared" si="23"/>
        <v>successful</v>
      </c>
      <c r="C549">
        <f>IF([1]Crowdfunding_Data!F:F="successful",[1]Crowdfunding_Data!J:J,"")</f>
        <v>156</v>
      </c>
      <c r="D549" t="str">
        <f t="shared" si="24"/>
        <v/>
      </c>
      <c r="E549" t="str">
        <f>IF([1]Crowdfunding_Data!F:F="failed",[1]Crowdfunding_Data!J:J,"")</f>
        <v/>
      </c>
    </row>
    <row r="550" spans="2:5" x14ac:dyDescent="0.2">
      <c r="B550" t="str">
        <f t="shared" si="23"/>
        <v>successful</v>
      </c>
      <c r="C550">
        <f>IF([1]Crowdfunding_Data!F:F="successful",[1]Crowdfunding_Data!J:J,"")</f>
        <v>2985</v>
      </c>
      <c r="D550" t="str">
        <f t="shared" si="24"/>
        <v/>
      </c>
      <c r="E550" t="str">
        <f>IF([1]Crowdfunding_Data!F:F="failed",[1]Crowdfunding_Data!J:J,"")</f>
        <v/>
      </c>
    </row>
    <row r="551" spans="2:5" x14ac:dyDescent="0.2">
      <c r="B551" t="str">
        <f t="shared" si="23"/>
        <v>successful</v>
      </c>
      <c r="C551">
        <f>IF([1]Crowdfunding_Data!F:F="successful",[1]Crowdfunding_Data!J:J,"")</f>
        <v>762</v>
      </c>
      <c r="D551" t="str">
        <f t="shared" si="24"/>
        <v/>
      </c>
      <c r="E551" t="str">
        <f>IF([1]Crowdfunding_Data!F:F="failed",[1]Crowdfunding_Data!J:J,"")</f>
        <v/>
      </c>
    </row>
    <row r="552" spans="2:5" x14ac:dyDescent="0.2">
      <c r="B552" t="str">
        <f t="shared" si="23"/>
        <v/>
      </c>
      <c r="C552" t="str">
        <f>IF([1]Crowdfunding_Data!F:F="successful",[1]Crowdfunding_Data!J:J,"")</f>
        <v/>
      </c>
      <c r="D552" t="str">
        <f t="shared" si="24"/>
        <v/>
      </c>
      <c r="E552" t="str">
        <f>IF([1]Crowdfunding_Data!F:F="failed",[1]Crowdfunding_Data!J:J,"")</f>
        <v/>
      </c>
    </row>
    <row r="553" spans="2:5" x14ac:dyDescent="0.2">
      <c r="B553" t="str">
        <f t="shared" si="23"/>
        <v/>
      </c>
      <c r="C553" t="str">
        <f>IF([1]Crowdfunding_Data!F:F="successful",[1]Crowdfunding_Data!J:J,"")</f>
        <v/>
      </c>
      <c r="D553" t="str">
        <f t="shared" si="24"/>
        <v>failed</v>
      </c>
      <c r="E553">
        <f>IF([1]Crowdfunding_Data!F:F="failed",[1]Crowdfunding_Data!J:J,"")</f>
        <v>2779</v>
      </c>
    </row>
    <row r="554" spans="2:5" x14ac:dyDescent="0.2">
      <c r="B554" t="str">
        <f t="shared" si="23"/>
        <v/>
      </c>
      <c r="C554" t="str">
        <f>IF([1]Crowdfunding_Data!F:F="successful",[1]Crowdfunding_Data!J:J,"")</f>
        <v/>
      </c>
      <c r="D554" t="str">
        <f t="shared" si="24"/>
        <v>failed</v>
      </c>
      <c r="E554">
        <f>IF([1]Crowdfunding_Data!F:F="failed",[1]Crowdfunding_Data!J:J,"")</f>
        <v>92</v>
      </c>
    </row>
    <row r="555" spans="2:5" x14ac:dyDescent="0.2">
      <c r="B555" t="str">
        <f t="shared" si="23"/>
        <v/>
      </c>
      <c r="C555" t="str">
        <f>IF([1]Crowdfunding_Data!F:F="successful",[1]Crowdfunding_Data!J:J,"")</f>
        <v/>
      </c>
      <c r="D555" t="str">
        <f t="shared" si="24"/>
        <v>failed</v>
      </c>
      <c r="E555">
        <f>IF([1]Crowdfunding_Data!F:F="failed",[1]Crowdfunding_Data!J:J,"")</f>
        <v>1028</v>
      </c>
    </row>
    <row r="556" spans="2:5" x14ac:dyDescent="0.2">
      <c r="B556" t="str">
        <f t="shared" si="23"/>
        <v>successful</v>
      </c>
      <c r="C556">
        <f>IF([1]Crowdfunding_Data!F:F="successful",[1]Crowdfunding_Data!J:J,"")</f>
        <v>554</v>
      </c>
      <c r="D556" t="str">
        <f t="shared" si="24"/>
        <v/>
      </c>
      <c r="E556" t="str">
        <f>IF([1]Crowdfunding_Data!F:F="failed",[1]Crowdfunding_Data!J:J,"")</f>
        <v/>
      </c>
    </row>
    <row r="557" spans="2:5" x14ac:dyDescent="0.2">
      <c r="B557" t="str">
        <f t="shared" si="23"/>
        <v>successful</v>
      </c>
      <c r="C557">
        <f>IF([1]Crowdfunding_Data!F:F="successful",[1]Crowdfunding_Data!J:J,"")</f>
        <v>135</v>
      </c>
      <c r="D557" t="str">
        <f t="shared" si="24"/>
        <v/>
      </c>
      <c r="E557" t="str">
        <f>IF([1]Crowdfunding_Data!F:F="failed",[1]Crowdfunding_Data!J:J,"")</f>
        <v/>
      </c>
    </row>
    <row r="558" spans="2:5" x14ac:dyDescent="0.2">
      <c r="B558" t="str">
        <f t="shared" si="23"/>
        <v>successful</v>
      </c>
      <c r="C558">
        <f>IF([1]Crowdfunding_Data!F:F="successful",[1]Crowdfunding_Data!J:J,"")</f>
        <v>122</v>
      </c>
      <c r="D558" t="str">
        <f t="shared" si="24"/>
        <v/>
      </c>
      <c r="E558" t="str">
        <f>IF([1]Crowdfunding_Data!F:F="failed",[1]Crowdfunding_Data!J:J,"")</f>
        <v/>
      </c>
    </row>
    <row r="559" spans="2:5" x14ac:dyDescent="0.2">
      <c r="B559" t="str">
        <f t="shared" si="23"/>
        <v>successful</v>
      </c>
      <c r="C559">
        <f>IF([1]Crowdfunding_Data!F:F="successful",[1]Crowdfunding_Data!J:J,"")</f>
        <v>221</v>
      </c>
      <c r="D559" t="str">
        <f t="shared" si="24"/>
        <v/>
      </c>
      <c r="E559" t="str">
        <f>IF([1]Crowdfunding_Data!F:F="failed",[1]Crowdfunding_Data!J:J,"")</f>
        <v/>
      </c>
    </row>
    <row r="560" spans="2:5" x14ac:dyDescent="0.2">
      <c r="B560" t="str">
        <f t="shared" si="23"/>
        <v>successful</v>
      </c>
      <c r="C560">
        <f>IF([1]Crowdfunding_Data!F:F="successful",[1]Crowdfunding_Data!J:J,"")</f>
        <v>126</v>
      </c>
      <c r="D560" t="str">
        <f t="shared" si="24"/>
        <v/>
      </c>
      <c r="E560" t="str">
        <f>IF([1]Crowdfunding_Data!F:F="failed",[1]Crowdfunding_Data!J:J,"")</f>
        <v/>
      </c>
    </row>
    <row r="561" spans="2:5" x14ac:dyDescent="0.2">
      <c r="B561" t="str">
        <f t="shared" si="23"/>
        <v>successful</v>
      </c>
      <c r="C561">
        <f>IF([1]Crowdfunding_Data!F:F="successful",[1]Crowdfunding_Data!J:J,"")</f>
        <v>1022</v>
      </c>
      <c r="D561" t="str">
        <f t="shared" si="24"/>
        <v/>
      </c>
      <c r="E561" t="str">
        <f>IF([1]Crowdfunding_Data!F:F="failed",[1]Crowdfunding_Data!J:J,"")</f>
        <v/>
      </c>
    </row>
    <row r="562" spans="2:5" x14ac:dyDescent="0.2">
      <c r="B562" t="str">
        <f t="shared" si="23"/>
        <v>successful</v>
      </c>
      <c r="C562">
        <f>IF([1]Crowdfunding_Data!F:F="successful",[1]Crowdfunding_Data!J:J,"")</f>
        <v>3177</v>
      </c>
      <c r="D562" t="str">
        <f t="shared" si="24"/>
        <v/>
      </c>
      <c r="E562" t="str">
        <f>IF([1]Crowdfunding_Data!F:F="failed",[1]Crowdfunding_Data!J:J,"")</f>
        <v/>
      </c>
    </row>
    <row r="563" spans="2:5" x14ac:dyDescent="0.2">
      <c r="B563" t="str">
        <f t="shared" si="23"/>
        <v>successful</v>
      </c>
      <c r="C563">
        <f>IF([1]Crowdfunding_Data!F:F="successful",[1]Crowdfunding_Data!J:J,"")</f>
        <v>198</v>
      </c>
      <c r="D563" t="str">
        <f t="shared" si="24"/>
        <v/>
      </c>
      <c r="E563" t="str">
        <f>IF([1]Crowdfunding_Data!F:F="failed",[1]Crowdfunding_Data!J:J,"")</f>
        <v/>
      </c>
    </row>
    <row r="564" spans="2:5" x14ac:dyDescent="0.2">
      <c r="B564" t="str">
        <f t="shared" si="23"/>
        <v/>
      </c>
      <c r="C564" t="str">
        <f>IF([1]Crowdfunding_Data!F:F="successful",[1]Crowdfunding_Data!J:J,"")</f>
        <v/>
      </c>
      <c r="D564" t="str">
        <f t="shared" si="24"/>
        <v>failed</v>
      </c>
      <c r="E564">
        <f>IF([1]Crowdfunding_Data!F:F="failed",[1]Crowdfunding_Data!J:J,"")</f>
        <v>26</v>
      </c>
    </row>
    <row r="565" spans="2:5" x14ac:dyDescent="0.2">
      <c r="B565" t="str">
        <f t="shared" si="23"/>
        <v>successful</v>
      </c>
      <c r="C565">
        <f>IF([1]Crowdfunding_Data!F:F="successful",[1]Crowdfunding_Data!J:J,"")</f>
        <v>85</v>
      </c>
      <c r="D565" t="str">
        <f t="shared" si="24"/>
        <v/>
      </c>
      <c r="E565" t="str">
        <f>IF([1]Crowdfunding_Data!F:F="failed",[1]Crowdfunding_Data!J:J,"")</f>
        <v/>
      </c>
    </row>
    <row r="566" spans="2:5" x14ac:dyDescent="0.2">
      <c r="B566" t="str">
        <f t="shared" si="23"/>
        <v/>
      </c>
      <c r="C566" t="str">
        <f>IF([1]Crowdfunding_Data!F:F="successful",[1]Crowdfunding_Data!J:J,"")</f>
        <v/>
      </c>
      <c r="D566" t="str">
        <f t="shared" si="24"/>
        <v>failed</v>
      </c>
      <c r="E566">
        <f>IF([1]Crowdfunding_Data!F:F="failed",[1]Crowdfunding_Data!J:J,"")</f>
        <v>1790</v>
      </c>
    </row>
    <row r="567" spans="2:5" x14ac:dyDescent="0.2">
      <c r="B567" t="str">
        <f t="shared" si="23"/>
        <v>successful</v>
      </c>
      <c r="C567">
        <f>IF([1]Crowdfunding_Data!F:F="successful",[1]Crowdfunding_Data!J:J,"")</f>
        <v>3596</v>
      </c>
      <c r="D567" t="str">
        <f t="shared" si="24"/>
        <v/>
      </c>
      <c r="E567" t="str">
        <f>IF([1]Crowdfunding_Data!F:F="failed",[1]Crowdfunding_Data!J:J,"")</f>
        <v/>
      </c>
    </row>
    <row r="568" spans="2:5" x14ac:dyDescent="0.2">
      <c r="B568" t="str">
        <f t="shared" si="23"/>
        <v/>
      </c>
      <c r="C568" t="str">
        <f>IF([1]Crowdfunding_Data!F:F="successful",[1]Crowdfunding_Data!J:J,"")</f>
        <v/>
      </c>
      <c r="D568" t="str">
        <f t="shared" si="24"/>
        <v>failed</v>
      </c>
      <c r="E568">
        <f>IF([1]Crowdfunding_Data!F:F="failed",[1]Crowdfunding_Data!J:J,"")</f>
        <v>37</v>
      </c>
    </row>
    <row r="569" spans="2:5" x14ac:dyDescent="0.2">
      <c r="B569" t="str">
        <f t="shared" si="23"/>
        <v>successful</v>
      </c>
      <c r="C569">
        <f>IF([1]Crowdfunding_Data!F:F="successful",[1]Crowdfunding_Data!J:J,"")</f>
        <v>244</v>
      </c>
      <c r="D569" t="str">
        <f t="shared" si="24"/>
        <v/>
      </c>
      <c r="E569" t="str">
        <f>IF([1]Crowdfunding_Data!F:F="failed",[1]Crowdfunding_Data!J:J,"")</f>
        <v/>
      </c>
    </row>
    <row r="570" spans="2:5" x14ac:dyDescent="0.2">
      <c r="B570" t="str">
        <f t="shared" si="23"/>
        <v>successful</v>
      </c>
      <c r="C570">
        <f>IF([1]Crowdfunding_Data!F:F="successful",[1]Crowdfunding_Data!J:J,"")</f>
        <v>5180</v>
      </c>
      <c r="D570" t="str">
        <f t="shared" si="24"/>
        <v/>
      </c>
      <c r="E570" t="str">
        <f>IF([1]Crowdfunding_Data!F:F="failed",[1]Crowdfunding_Data!J:J,"")</f>
        <v/>
      </c>
    </row>
    <row r="571" spans="2:5" x14ac:dyDescent="0.2">
      <c r="B571" t="str">
        <f t="shared" si="23"/>
        <v>successful</v>
      </c>
      <c r="C571">
        <f>IF([1]Crowdfunding_Data!F:F="successful",[1]Crowdfunding_Data!J:J,"")</f>
        <v>589</v>
      </c>
      <c r="D571" t="str">
        <f t="shared" si="24"/>
        <v/>
      </c>
      <c r="E571" t="str">
        <f>IF([1]Crowdfunding_Data!F:F="failed",[1]Crowdfunding_Data!J:J,"")</f>
        <v/>
      </c>
    </row>
    <row r="572" spans="2:5" x14ac:dyDescent="0.2">
      <c r="B572" t="str">
        <f t="shared" si="23"/>
        <v>successful</v>
      </c>
      <c r="C572">
        <f>IF([1]Crowdfunding_Data!F:F="successful",[1]Crowdfunding_Data!J:J,"")</f>
        <v>2725</v>
      </c>
      <c r="D572" t="str">
        <f t="shared" si="24"/>
        <v/>
      </c>
      <c r="E572" t="str">
        <f>IF([1]Crowdfunding_Data!F:F="failed",[1]Crowdfunding_Data!J:J,"")</f>
        <v/>
      </c>
    </row>
    <row r="573" spans="2:5" x14ac:dyDescent="0.2">
      <c r="B573" t="str">
        <f t="shared" si="23"/>
        <v/>
      </c>
      <c r="C573" t="str">
        <f>IF([1]Crowdfunding_Data!F:F="successful",[1]Crowdfunding_Data!J:J,"")</f>
        <v/>
      </c>
      <c r="D573" t="str">
        <f t="shared" si="24"/>
        <v>failed</v>
      </c>
      <c r="E573">
        <f>IF([1]Crowdfunding_Data!F:F="failed",[1]Crowdfunding_Data!J:J,"")</f>
        <v>35</v>
      </c>
    </row>
    <row r="574" spans="2:5" x14ac:dyDescent="0.2">
      <c r="B574" t="str">
        <f t="shared" si="23"/>
        <v/>
      </c>
      <c r="C574" t="str">
        <f>IF([1]Crowdfunding_Data!F:F="successful",[1]Crowdfunding_Data!J:J,"")</f>
        <v/>
      </c>
      <c r="D574" t="str">
        <f t="shared" si="24"/>
        <v/>
      </c>
      <c r="E574" t="str">
        <f>IF([1]Crowdfunding_Data!F:F="failed",[1]Crowdfunding_Data!J:J,"")</f>
        <v/>
      </c>
    </row>
    <row r="575" spans="2:5" x14ac:dyDescent="0.2">
      <c r="B575" t="str">
        <f t="shared" si="23"/>
        <v>successful</v>
      </c>
      <c r="C575">
        <f>IF([1]Crowdfunding_Data!F:F="successful",[1]Crowdfunding_Data!J:J,"")</f>
        <v>300</v>
      </c>
      <c r="D575" t="str">
        <f t="shared" si="24"/>
        <v/>
      </c>
      <c r="E575" t="str">
        <f>IF([1]Crowdfunding_Data!F:F="failed",[1]Crowdfunding_Data!J:J,"")</f>
        <v/>
      </c>
    </row>
    <row r="576" spans="2:5" x14ac:dyDescent="0.2">
      <c r="B576" t="str">
        <f t="shared" si="23"/>
        <v>successful</v>
      </c>
      <c r="C576">
        <f>IF([1]Crowdfunding_Data!F:F="successful",[1]Crowdfunding_Data!J:J,"")</f>
        <v>144</v>
      </c>
      <c r="D576" t="str">
        <f t="shared" si="24"/>
        <v/>
      </c>
      <c r="E576" t="str">
        <f>IF([1]Crowdfunding_Data!F:F="failed",[1]Crowdfunding_Data!J:J,"")</f>
        <v/>
      </c>
    </row>
    <row r="577" spans="2:5" x14ac:dyDescent="0.2">
      <c r="B577" t="str">
        <f t="shared" si="23"/>
        <v/>
      </c>
      <c r="C577" t="str">
        <f>IF([1]Crowdfunding_Data!F:F="successful",[1]Crowdfunding_Data!J:J,"")</f>
        <v/>
      </c>
      <c r="D577" t="str">
        <f t="shared" si="24"/>
        <v>failed</v>
      </c>
      <c r="E577">
        <f>IF([1]Crowdfunding_Data!F:F="failed",[1]Crowdfunding_Data!J:J,"")</f>
        <v>558</v>
      </c>
    </row>
    <row r="578" spans="2:5" x14ac:dyDescent="0.2">
      <c r="B578" t="str">
        <f t="shared" ref="B578:B641" si="25">IF(ISNUMBER(C578),"successful","")</f>
        <v/>
      </c>
      <c r="C578" t="str">
        <f>IF([1]Crowdfunding_Data!F:F="successful",[1]Crowdfunding_Data!J:J,"")</f>
        <v/>
      </c>
      <c r="D578" t="str">
        <f t="shared" si="24"/>
        <v>failed</v>
      </c>
      <c r="E578">
        <f>IF([1]Crowdfunding_Data!F:F="failed",[1]Crowdfunding_Data!J:J,"")</f>
        <v>64</v>
      </c>
    </row>
    <row r="579" spans="2:5" x14ac:dyDescent="0.2">
      <c r="B579" t="str">
        <f t="shared" si="25"/>
        <v/>
      </c>
      <c r="C579" t="str">
        <f>IF([1]Crowdfunding_Data!F:F="successful",[1]Crowdfunding_Data!J:J,"")</f>
        <v/>
      </c>
      <c r="D579" t="str">
        <f t="shared" ref="D579:D642" si="26">IF(ISNUMBER(E579),"failed","")</f>
        <v/>
      </c>
      <c r="E579" t="str">
        <f>IF([1]Crowdfunding_Data!F:F="failed",[1]Crowdfunding_Data!J:J,"")</f>
        <v/>
      </c>
    </row>
    <row r="580" spans="2:5" x14ac:dyDescent="0.2">
      <c r="B580" t="str">
        <f t="shared" si="25"/>
        <v/>
      </c>
      <c r="C580" t="str">
        <f>IF([1]Crowdfunding_Data!F:F="successful",[1]Crowdfunding_Data!J:J,"")</f>
        <v/>
      </c>
      <c r="D580" t="str">
        <f t="shared" si="26"/>
        <v>failed</v>
      </c>
      <c r="E580">
        <f>IF([1]Crowdfunding_Data!F:F="failed",[1]Crowdfunding_Data!J:J,"")</f>
        <v>245</v>
      </c>
    </row>
    <row r="581" spans="2:5" x14ac:dyDescent="0.2">
      <c r="B581" t="str">
        <f t="shared" si="25"/>
        <v>successful</v>
      </c>
      <c r="C581">
        <f>IF([1]Crowdfunding_Data!F:F="successful",[1]Crowdfunding_Data!J:J,"")</f>
        <v>87</v>
      </c>
      <c r="D581" t="str">
        <f t="shared" si="26"/>
        <v/>
      </c>
      <c r="E581" t="str">
        <f>IF([1]Crowdfunding_Data!F:F="failed",[1]Crowdfunding_Data!J:J,"")</f>
        <v/>
      </c>
    </row>
    <row r="582" spans="2:5" x14ac:dyDescent="0.2">
      <c r="B582" t="str">
        <f t="shared" si="25"/>
        <v>successful</v>
      </c>
      <c r="C582">
        <f>IF([1]Crowdfunding_Data!F:F="successful",[1]Crowdfunding_Data!J:J,"")</f>
        <v>3116</v>
      </c>
      <c r="D582" t="str">
        <f t="shared" si="26"/>
        <v/>
      </c>
      <c r="E582" t="str">
        <f>IF([1]Crowdfunding_Data!F:F="failed",[1]Crowdfunding_Data!J:J,"")</f>
        <v/>
      </c>
    </row>
    <row r="583" spans="2:5" x14ac:dyDescent="0.2">
      <c r="B583" t="str">
        <f t="shared" si="25"/>
        <v/>
      </c>
      <c r="C583" t="str">
        <f>IF([1]Crowdfunding_Data!F:F="successful",[1]Crowdfunding_Data!J:J,"")</f>
        <v/>
      </c>
      <c r="D583" t="str">
        <f t="shared" si="26"/>
        <v>failed</v>
      </c>
      <c r="E583">
        <f>IF([1]Crowdfunding_Data!F:F="failed",[1]Crowdfunding_Data!J:J,"")</f>
        <v>71</v>
      </c>
    </row>
    <row r="584" spans="2:5" x14ac:dyDescent="0.2">
      <c r="B584" t="str">
        <f t="shared" si="25"/>
        <v/>
      </c>
      <c r="C584" t="str">
        <f>IF([1]Crowdfunding_Data!F:F="successful",[1]Crowdfunding_Data!J:J,"")</f>
        <v/>
      </c>
      <c r="D584" t="str">
        <f t="shared" si="26"/>
        <v>failed</v>
      </c>
      <c r="E584">
        <f>IF([1]Crowdfunding_Data!F:F="failed",[1]Crowdfunding_Data!J:J,"")</f>
        <v>42</v>
      </c>
    </row>
    <row r="585" spans="2:5" x14ac:dyDescent="0.2">
      <c r="B585" t="str">
        <f t="shared" si="25"/>
        <v>successful</v>
      </c>
      <c r="C585">
        <f>IF([1]Crowdfunding_Data!F:F="successful",[1]Crowdfunding_Data!J:J,"")</f>
        <v>909</v>
      </c>
      <c r="D585" t="str">
        <f t="shared" si="26"/>
        <v/>
      </c>
      <c r="E585" t="str">
        <f>IF([1]Crowdfunding_Data!F:F="failed",[1]Crowdfunding_Data!J:J,"")</f>
        <v/>
      </c>
    </row>
    <row r="586" spans="2:5" x14ac:dyDescent="0.2">
      <c r="B586" t="str">
        <f t="shared" si="25"/>
        <v>successful</v>
      </c>
      <c r="C586">
        <f>IF([1]Crowdfunding_Data!F:F="successful",[1]Crowdfunding_Data!J:J,"")</f>
        <v>1613</v>
      </c>
      <c r="D586" t="str">
        <f t="shared" si="26"/>
        <v/>
      </c>
      <c r="E586" t="str">
        <f>IF([1]Crowdfunding_Data!F:F="failed",[1]Crowdfunding_Data!J:J,"")</f>
        <v/>
      </c>
    </row>
    <row r="587" spans="2:5" x14ac:dyDescent="0.2">
      <c r="B587" t="str">
        <f t="shared" si="25"/>
        <v>successful</v>
      </c>
      <c r="C587">
        <f>IF([1]Crowdfunding_Data!F:F="successful",[1]Crowdfunding_Data!J:J,"")</f>
        <v>136</v>
      </c>
      <c r="D587" t="str">
        <f t="shared" si="26"/>
        <v/>
      </c>
      <c r="E587" t="str">
        <f>IF([1]Crowdfunding_Data!F:F="failed",[1]Crowdfunding_Data!J:J,"")</f>
        <v/>
      </c>
    </row>
    <row r="588" spans="2:5" x14ac:dyDescent="0.2">
      <c r="B588" t="str">
        <f t="shared" si="25"/>
        <v>successful</v>
      </c>
      <c r="C588">
        <f>IF([1]Crowdfunding_Data!F:F="successful",[1]Crowdfunding_Data!J:J,"")</f>
        <v>130</v>
      </c>
      <c r="D588" t="str">
        <f t="shared" si="26"/>
        <v/>
      </c>
      <c r="E588" t="str">
        <f>IF([1]Crowdfunding_Data!F:F="failed",[1]Crowdfunding_Data!J:J,"")</f>
        <v/>
      </c>
    </row>
    <row r="589" spans="2:5" x14ac:dyDescent="0.2">
      <c r="B589" t="str">
        <f t="shared" si="25"/>
        <v/>
      </c>
      <c r="C589" t="str">
        <f>IF([1]Crowdfunding_Data!F:F="successful",[1]Crowdfunding_Data!J:J,"")</f>
        <v/>
      </c>
      <c r="D589" t="str">
        <f t="shared" si="26"/>
        <v>failed</v>
      </c>
      <c r="E589">
        <f>IF([1]Crowdfunding_Data!F:F="failed",[1]Crowdfunding_Data!J:J,"")</f>
        <v>156</v>
      </c>
    </row>
    <row r="590" spans="2:5" x14ac:dyDescent="0.2">
      <c r="B590" t="str">
        <f t="shared" si="25"/>
        <v/>
      </c>
      <c r="C590" t="str">
        <f>IF([1]Crowdfunding_Data!F:F="successful",[1]Crowdfunding_Data!J:J,"")</f>
        <v/>
      </c>
      <c r="D590" t="str">
        <f t="shared" si="26"/>
        <v>failed</v>
      </c>
      <c r="E590">
        <f>IF([1]Crowdfunding_Data!F:F="failed",[1]Crowdfunding_Data!J:J,"")</f>
        <v>1368</v>
      </c>
    </row>
    <row r="591" spans="2:5" x14ac:dyDescent="0.2">
      <c r="B591" t="str">
        <f t="shared" si="25"/>
        <v/>
      </c>
      <c r="C591" t="str">
        <f>IF([1]Crowdfunding_Data!F:F="successful",[1]Crowdfunding_Data!J:J,"")</f>
        <v/>
      </c>
      <c r="D591" t="str">
        <f t="shared" si="26"/>
        <v>failed</v>
      </c>
      <c r="E591">
        <f>IF([1]Crowdfunding_Data!F:F="failed",[1]Crowdfunding_Data!J:J,"")</f>
        <v>102</v>
      </c>
    </row>
    <row r="592" spans="2:5" x14ac:dyDescent="0.2">
      <c r="B592" t="str">
        <f t="shared" si="25"/>
        <v/>
      </c>
      <c r="C592" t="str">
        <f>IF([1]Crowdfunding_Data!F:F="successful",[1]Crowdfunding_Data!J:J,"")</f>
        <v/>
      </c>
      <c r="D592" t="str">
        <f t="shared" si="26"/>
        <v>failed</v>
      </c>
      <c r="E592">
        <f>IF([1]Crowdfunding_Data!F:F="failed",[1]Crowdfunding_Data!J:J,"")</f>
        <v>86</v>
      </c>
    </row>
    <row r="593" spans="2:5" x14ac:dyDescent="0.2">
      <c r="B593" t="str">
        <f t="shared" si="25"/>
        <v>successful</v>
      </c>
      <c r="C593">
        <f>IF([1]Crowdfunding_Data!F:F="successful",[1]Crowdfunding_Data!J:J,"")</f>
        <v>102</v>
      </c>
      <c r="D593" t="str">
        <f t="shared" si="26"/>
        <v/>
      </c>
      <c r="E593" t="str">
        <f>IF([1]Crowdfunding_Data!F:F="failed",[1]Crowdfunding_Data!J:J,"")</f>
        <v/>
      </c>
    </row>
    <row r="594" spans="2:5" x14ac:dyDescent="0.2">
      <c r="B594" t="str">
        <f t="shared" si="25"/>
        <v/>
      </c>
      <c r="C594" t="str">
        <f>IF([1]Crowdfunding_Data!F:F="successful",[1]Crowdfunding_Data!J:J,"")</f>
        <v/>
      </c>
      <c r="D594" t="str">
        <f t="shared" si="26"/>
        <v>failed</v>
      </c>
      <c r="E594">
        <f>IF([1]Crowdfunding_Data!F:F="failed",[1]Crowdfunding_Data!J:J,"")</f>
        <v>253</v>
      </c>
    </row>
    <row r="595" spans="2:5" x14ac:dyDescent="0.2">
      <c r="B595" t="str">
        <f t="shared" si="25"/>
        <v>successful</v>
      </c>
      <c r="C595">
        <f>IF([1]Crowdfunding_Data!F:F="successful",[1]Crowdfunding_Data!J:J,"")</f>
        <v>4006</v>
      </c>
      <c r="D595" t="str">
        <f t="shared" si="26"/>
        <v/>
      </c>
      <c r="E595" t="str">
        <f>IF([1]Crowdfunding_Data!F:F="failed",[1]Crowdfunding_Data!J:J,"")</f>
        <v/>
      </c>
    </row>
    <row r="596" spans="2:5" x14ac:dyDescent="0.2">
      <c r="B596" t="str">
        <f t="shared" si="25"/>
        <v/>
      </c>
      <c r="C596" t="str">
        <f>IF([1]Crowdfunding_Data!F:F="successful",[1]Crowdfunding_Data!J:J,"")</f>
        <v/>
      </c>
      <c r="D596" t="str">
        <f t="shared" si="26"/>
        <v>failed</v>
      </c>
      <c r="E596">
        <f>IF([1]Crowdfunding_Data!F:F="failed",[1]Crowdfunding_Data!J:J,"")</f>
        <v>157</v>
      </c>
    </row>
    <row r="597" spans="2:5" x14ac:dyDescent="0.2">
      <c r="B597" t="str">
        <f t="shared" si="25"/>
        <v>successful</v>
      </c>
      <c r="C597">
        <f>IF([1]Crowdfunding_Data!F:F="successful",[1]Crowdfunding_Data!J:J,"")</f>
        <v>1629</v>
      </c>
      <c r="D597" t="str">
        <f t="shared" si="26"/>
        <v/>
      </c>
      <c r="E597" t="str">
        <f>IF([1]Crowdfunding_Data!F:F="failed",[1]Crowdfunding_Data!J:J,"")</f>
        <v/>
      </c>
    </row>
    <row r="598" spans="2:5" x14ac:dyDescent="0.2">
      <c r="B598" t="str">
        <f t="shared" si="25"/>
        <v/>
      </c>
      <c r="C598" t="str">
        <f>IF([1]Crowdfunding_Data!F:F="successful",[1]Crowdfunding_Data!J:J,"")</f>
        <v/>
      </c>
      <c r="D598" t="str">
        <f t="shared" si="26"/>
        <v>failed</v>
      </c>
      <c r="E598">
        <f>IF([1]Crowdfunding_Data!F:F="failed",[1]Crowdfunding_Data!J:J,"")</f>
        <v>183</v>
      </c>
    </row>
    <row r="599" spans="2:5" x14ac:dyDescent="0.2">
      <c r="B599" t="str">
        <f t="shared" si="25"/>
        <v>successful</v>
      </c>
      <c r="C599">
        <f>IF([1]Crowdfunding_Data!F:F="successful",[1]Crowdfunding_Data!J:J,"")</f>
        <v>2188</v>
      </c>
      <c r="D599" t="str">
        <f t="shared" si="26"/>
        <v/>
      </c>
      <c r="E599" t="str">
        <f>IF([1]Crowdfunding_Data!F:F="failed",[1]Crowdfunding_Data!J:J,"")</f>
        <v/>
      </c>
    </row>
    <row r="600" spans="2:5" x14ac:dyDescent="0.2">
      <c r="B600" t="str">
        <f t="shared" si="25"/>
        <v>successful</v>
      </c>
      <c r="C600">
        <f>IF([1]Crowdfunding_Data!F:F="successful",[1]Crowdfunding_Data!J:J,"")</f>
        <v>2409</v>
      </c>
      <c r="D600" t="str">
        <f t="shared" si="26"/>
        <v/>
      </c>
      <c r="E600" t="str">
        <f>IF([1]Crowdfunding_Data!F:F="failed",[1]Crowdfunding_Data!J:J,"")</f>
        <v/>
      </c>
    </row>
    <row r="601" spans="2:5" x14ac:dyDescent="0.2">
      <c r="B601" t="str">
        <f t="shared" si="25"/>
        <v/>
      </c>
      <c r="C601" t="str">
        <f>IF([1]Crowdfunding_Data!F:F="successful",[1]Crowdfunding_Data!J:J,"")</f>
        <v/>
      </c>
      <c r="D601" t="str">
        <f t="shared" si="26"/>
        <v>failed</v>
      </c>
      <c r="E601">
        <f>IF([1]Crowdfunding_Data!F:F="failed",[1]Crowdfunding_Data!J:J,"")</f>
        <v>82</v>
      </c>
    </row>
    <row r="602" spans="2:5" x14ac:dyDescent="0.2">
      <c r="B602" t="str">
        <f t="shared" si="25"/>
        <v/>
      </c>
      <c r="C602" t="str">
        <f>IF([1]Crowdfunding_Data!F:F="successful",[1]Crowdfunding_Data!J:J,"")</f>
        <v/>
      </c>
      <c r="D602" t="str">
        <f t="shared" si="26"/>
        <v>failed</v>
      </c>
      <c r="E602">
        <f>IF([1]Crowdfunding_Data!F:F="failed",[1]Crowdfunding_Data!J:J,"")</f>
        <v>1</v>
      </c>
    </row>
    <row r="603" spans="2:5" x14ac:dyDescent="0.2">
      <c r="B603" t="str">
        <f t="shared" si="25"/>
        <v>successful</v>
      </c>
      <c r="C603">
        <f>IF([1]Crowdfunding_Data!F:F="successful",[1]Crowdfunding_Data!J:J,"")</f>
        <v>194</v>
      </c>
      <c r="D603" t="str">
        <f t="shared" si="26"/>
        <v/>
      </c>
      <c r="E603" t="str">
        <f>IF([1]Crowdfunding_Data!F:F="failed",[1]Crowdfunding_Data!J:J,"")</f>
        <v/>
      </c>
    </row>
    <row r="604" spans="2:5" x14ac:dyDescent="0.2">
      <c r="B604" t="str">
        <f t="shared" si="25"/>
        <v>successful</v>
      </c>
      <c r="C604">
        <f>IF([1]Crowdfunding_Data!F:F="successful",[1]Crowdfunding_Data!J:J,"")</f>
        <v>1140</v>
      </c>
      <c r="D604" t="str">
        <f t="shared" si="26"/>
        <v/>
      </c>
      <c r="E604" t="str">
        <f>IF([1]Crowdfunding_Data!F:F="failed",[1]Crowdfunding_Data!J:J,"")</f>
        <v/>
      </c>
    </row>
    <row r="605" spans="2:5" x14ac:dyDescent="0.2">
      <c r="B605" t="str">
        <f t="shared" si="25"/>
        <v>successful</v>
      </c>
      <c r="C605">
        <f>IF([1]Crowdfunding_Data!F:F="successful",[1]Crowdfunding_Data!J:J,"")</f>
        <v>102</v>
      </c>
      <c r="D605" t="str">
        <f t="shared" si="26"/>
        <v/>
      </c>
      <c r="E605" t="str">
        <f>IF([1]Crowdfunding_Data!F:F="failed",[1]Crowdfunding_Data!J:J,"")</f>
        <v/>
      </c>
    </row>
    <row r="606" spans="2:5" x14ac:dyDescent="0.2">
      <c r="B606" t="str">
        <f t="shared" si="25"/>
        <v>successful</v>
      </c>
      <c r="C606">
        <f>IF([1]Crowdfunding_Data!F:F="successful",[1]Crowdfunding_Data!J:J,"")</f>
        <v>2857</v>
      </c>
      <c r="D606" t="str">
        <f t="shared" si="26"/>
        <v/>
      </c>
      <c r="E606" t="str">
        <f>IF([1]Crowdfunding_Data!F:F="failed",[1]Crowdfunding_Data!J:J,"")</f>
        <v/>
      </c>
    </row>
    <row r="607" spans="2:5" x14ac:dyDescent="0.2">
      <c r="B607" t="str">
        <f t="shared" si="25"/>
        <v>successful</v>
      </c>
      <c r="C607">
        <f>IF([1]Crowdfunding_Data!F:F="successful",[1]Crowdfunding_Data!J:J,"")</f>
        <v>107</v>
      </c>
      <c r="D607" t="str">
        <f t="shared" si="26"/>
        <v/>
      </c>
      <c r="E607" t="str">
        <f>IF([1]Crowdfunding_Data!F:F="failed",[1]Crowdfunding_Data!J:J,"")</f>
        <v/>
      </c>
    </row>
    <row r="608" spans="2:5" x14ac:dyDescent="0.2">
      <c r="B608" t="str">
        <f t="shared" si="25"/>
        <v>successful</v>
      </c>
      <c r="C608">
        <f>IF([1]Crowdfunding_Data!F:F="successful",[1]Crowdfunding_Data!J:J,"")</f>
        <v>160</v>
      </c>
      <c r="D608" t="str">
        <f t="shared" si="26"/>
        <v/>
      </c>
      <c r="E608" t="str">
        <f>IF([1]Crowdfunding_Data!F:F="failed",[1]Crowdfunding_Data!J:J,"")</f>
        <v/>
      </c>
    </row>
    <row r="609" spans="2:5" x14ac:dyDescent="0.2">
      <c r="B609" t="str">
        <f t="shared" si="25"/>
        <v>successful</v>
      </c>
      <c r="C609">
        <f>IF([1]Crowdfunding_Data!F:F="successful",[1]Crowdfunding_Data!J:J,"")</f>
        <v>2230</v>
      </c>
      <c r="D609" t="str">
        <f t="shared" si="26"/>
        <v/>
      </c>
      <c r="E609" t="str">
        <f>IF([1]Crowdfunding_Data!F:F="failed",[1]Crowdfunding_Data!J:J,"")</f>
        <v/>
      </c>
    </row>
    <row r="610" spans="2:5" x14ac:dyDescent="0.2">
      <c r="B610" t="str">
        <f t="shared" si="25"/>
        <v>successful</v>
      </c>
      <c r="C610">
        <f>IF([1]Crowdfunding_Data!F:F="successful",[1]Crowdfunding_Data!J:J,"")</f>
        <v>316</v>
      </c>
      <c r="D610" t="str">
        <f t="shared" si="26"/>
        <v/>
      </c>
      <c r="E610" t="str">
        <f>IF([1]Crowdfunding_Data!F:F="failed",[1]Crowdfunding_Data!J:J,"")</f>
        <v/>
      </c>
    </row>
    <row r="611" spans="2:5" x14ac:dyDescent="0.2">
      <c r="B611" t="str">
        <f t="shared" si="25"/>
        <v>successful</v>
      </c>
      <c r="C611">
        <f>IF([1]Crowdfunding_Data!F:F="successful",[1]Crowdfunding_Data!J:J,"")</f>
        <v>117</v>
      </c>
      <c r="D611" t="str">
        <f t="shared" si="26"/>
        <v/>
      </c>
      <c r="E611" t="str">
        <f>IF([1]Crowdfunding_Data!F:F="failed",[1]Crowdfunding_Data!J:J,"")</f>
        <v/>
      </c>
    </row>
    <row r="612" spans="2:5" x14ac:dyDescent="0.2">
      <c r="B612" t="str">
        <f t="shared" si="25"/>
        <v>successful</v>
      </c>
      <c r="C612">
        <f>IF([1]Crowdfunding_Data!F:F="successful",[1]Crowdfunding_Data!J:J,"")</f>
        <v>6406</v>
      </c>
      <c r="D612" t="str">
        <f t="shared" si="26"/>
        <v/>
      </c>
      <c r="E612" t="str">
        <f>IF([1]Crowdfunding_Data!F:F="failed",[1]Crowdfunding_Data!J:J,"")</f>
        <v/>
      </c>
    </row>
    <row r="613" spans="2:5" x14ac:dyDescent="0.2">
      <c r="B613" t="str">
        <f t="shared" si="25"/>
        <v/>
      </c>
      <c r="C613" t="str">
        <f>IF([1]Crowdfunding_Data!F:F="successful",[1]Crowdfunding_Data!J:J,"")</f>
        <v/>
      </c>
      <c r="D613" t="str">
        <f t="shared" si="26"/>
        <v/>
      </c>
      <c r="E613" t="str">
        <f>IF([1]Crowdfunding_Data!F:F="failed",[1]Crowdfunding_Data!J:J,"")</f>
        <v/>
      </c>
    </row>
    <row r="614" spans="2:5" x14ac:dyDescent="0.2">
      <c r="B614" t="str">
        <f t="shared" si="25"/>
        <v>successful</v>
      </c>
      <c r="C614">
        <f>IF([1]Crowdfunding_Data!F:F="successful",[1]Crowdfunding_Data!J:J,"")</f>
        <v>192</v>
      </c>
      <c r="D614" t="str">
        <f t="shared" si="26"/>
        <v/>
      </c>
      <c r="E614" t="str">
        <f>IF([1]Crowdfunding_Data!F:F="failed",[1]Crowdfunding_Data!J:J,"")</f>
        <v/>
      </c>
    </row>
    <row r="615" spans="2:5" x14ac:dyDescent="0.2">
      <c r="B615" t="str">
        <f t="shared" si="25"/>
        <v>successful</v>
      </c>
      <c r="C615">
        <f>IF([1]Crowdfunding_Data!F:F="successful",[1]Crowdfunding_Data!J:J,"")</f>
        <v>26</v>
      </c>
      <c r="D615" t="str">
        <f t="shared" si="26"/>
        <v/>
      </c>
      <c r="E615" t="str">
        <f>IF([1]Crowdfunding_Data!F:F="failed",[1]Crowdfunding_Data!J:J,"")</f>
        <v/>
      </c>
    </row>
    <row r="616" spans="2:5" x14ac:dyDescent="0.2">
      <c r="B616" t="str">
        <f t="shared" si="25"/>
        <v>successful</v>
      </c>
      <c r="C616">
        <f>IF([1]Crowdfunding_Data!F:F="successful",[1]Crowdfunding_Data!J:J,"")</f>
        <v>723</v>
      </c>
      <c r="D616" t="str">
        <f t="shared" si="26"/>
        <v/>
      </c>
      <c r="E616" t="str">
        <f>IF([1]Crowdfunding_Data!F:F="failed",[1]Crowdfunding_Data!J:J,"")</f>
        <v/>
      </c>
    </row>
    <row r="617" spans="2:5" x14ac:dyDescent="0.2">
      <c r="B617" t="str">
        <f t="shared" si="25"/>
        <v>successful</v>
      </c>
      <c r="C617">
        <f>IF([1]Crowdfunding_Data!F:F="successful",[1]Crowdfunding_Data!J:J,"")</f>
        <v>170</v>
      </c>
      <c r="D617" t="str">
        <f t="shared" si="26"/>
        <v/>
      </c>
      <c r="E617" t="str">
        <f>IF([1]Crowdfunding_Data!F:F="failed",[1]Crowdfunding_Data!J:J,"")</f>
        <v/>
      </c>
    </row>
    <row r="618" spans="2:5" x14ac:dyDescent="0.2">
      <c r="B618" t="str">
        <f t="shared" si="25"/>
        <v>successful</v>
      </c>
      <c r="C618">
        <f>IF([1]Crowdfunding_Data!F:F="successful",[1]Crowdfunding_Data!J:J,"")</f>
        <v>238</v>
      </c>
      <c r="D618" t="str">
        <f t="shared" si="26"/>
        <v/>
      </c>
      <c r="E618" t="str">
        <f>IF([1]Crowdfunding_Data!F:F="failed",[1]Crowdfunding_Data!J:J,"")</f>
        <v/>
      </c>
    </row>
    <row r="619" spans="2:5" x14ac:dyDescent="0.2">
      <c r="B619" t="str">
        <f t="shared" si="25"/>
        <v>successful</v>
      </c>
      <c r="C619">
        <f>IF([1]Crowdfunding_Data!F:F="successful",[1]Crowdfunding_Data!J:J,"")</f>
        <v>55</v>
      </c>
      <c r="D619" t="str">
        <f t="shared" si="26"/>
        <v/>
      </c>
      <c r="E619" t="str">
        <f>IF([1]Crowdfunding_Data!F:F="failed",[1]Crowdfunding_Data!J:J,"")</f>
        <v/>
      </c>
    </row>
    <row r="620" spans="2:5" x14ac:dyDescent="0.2">
      <c r="B620" t="str">
        <f t="shared" si="25"/>
        <v/>
      </c>
      <c r="C620" t="str">
        <f>IF([1]Crowdfunding_Data!F:F="successful",[1]Crowdfunding_Data!J:J,"")</f>
        <v/>
      </c>
      <c r="D620" t="str">
        <f t="shared" si="26"/>
        <v>failed</v>
      </c>
      <c r="E620">
        <f>IF([1]Crowdfunding_Data!F:F="failed",[1]Crowdfunding_Data!J:J,"")</f>
        <v>1198</v>
      </c>
    </row>
    <row r="621" spans="2:5" x14ac:dyDescent="0.2">
      <c r="B621" t="str">
        <f t="shared" si="25"/>
        <v/>
      </c>
      <c r="C621" t="str">
        <f>IF([1]Crowdfunding_Data!F:F="successful",[1]Crowdfunding_Data!J:J,"")</f>
        <v/>
      </c>
      <c r="D621" t="str">
        <f t="shared" si="26"/>
        <v>failed</v>
      </c>
      <c r="E621">
        <f>IF([1]Crowdfunding_Data!F:F="failed",[1]Crowdfunding_Data!J:J,"")</f>
        <v>648</v>
      </c>
    </row>
    <row r="622" spans="2:5" x14ac:dyDescent="0.2">
      <c r="B622" t="str">
        <f t="shared" si="25"/>
        <v>successful</v>
      </c>
      <c r="C622">
        <f>IF([1]Crowdfunding_Data!F:F="successful",[1]Crowdfunding_Data!J:J,"")</f>
        <v>128</v>
      </c>
      <c r="D622" t="str">
        <f t="shared" si="26"/>
        <v/>
      </c>
      <c r="E622" t="str">
        <f>IF([1]Crowdfunding_Data!F:F="failed",[1]Crowdfunding_Data!J:J,"")</f>
        <v/>
      </c>
    </row>
    <row r="623" spans="2:5" x14ac:dyDescent="0.2">
      <c r="B623" t="str">
        <f t="shared" si="25"/>
        <v>successful</v>
      </c>
      <c r="C623">
        <f>IF([1]Crowdfunding_Data!F:F="successful",[1]Crowdfunding_Data!J:J,"")</f>
        <v>2144</v>
      </c>
      <c r="D623" t="str">
        <f t="shared" si="26"/>
        <v/>
      </c>
      <c r="E623" t="str">
        <f>IF([1]Crowdfunding_Data!F:F="failed",[1]Crowdfunding_Data!J:J,"")</f>
        <v/>
      </c>
    </row>
    <row r="624" spans="2:5" x14ac:dyDescent="0.2">
      <c r="B624" t="str">
        <f t="shared" si="25"/>
        <v/>
      </c>
      <c r="C624" t="str">
        <f>IF([1]Crowdfunding_Data!F:F="successful",[1]Crowdfunding_Data!J:J,"")</f>
        <v/>
      </c>
      <c r="D624" t="str">
        <f t="shared" si="26"/>
        <v>failed</v>
      </c>
      <c r="E624">
        <f>IF([1]Crowdfunding_Data!F:F="failed",[1]Crowdfunding_Data!J:J,"")</f>
        <v>64</v>
      </c>
    </row>
    <row r="625" spans="2:5" x14ac:dyDescent="0.2">
      <c r="B625" t="str">
        <f t="shared" si="25"/>
        <v>successful</v>
      </c>
      <c r="C625">
        <f>IF([1]Crowdfunding_Data!F:F="successful",[1]Crowdfunding_Data!J:J,"")</f>
        <v>2693</v>
      </c>
      <c r="D625" t="str">
        <f t="shared" si="26"/>
        <v/>
      </c>
      <c r="E625" t="str">
        <f>IF([1]Crowdfunding_Data!F:F="failed",[1]Crowdfunding_Data!J:J,"")</f>
        <v/>
      </c>
    </row>
    <row r="626" spans="2:5" x14ac:dyDescent="0.2">
      <c r="B626" t="str">
        <f t="shared" si="25"/>
        <v>successful</v>
      </c>
      <c r="C626">
        <f>IF([1]Crowdfunding_Data!F:F="successful",[1]Crowdfunding_Data!J:J,"")</f>
        <v>432</v>
      </c>
      <c r="D626" t="str">
        <f t="shared" si="26"/>
        <v/>
      </c>
      <c r="E626" t="str">
        <f>IF([1]Crowdfunding_Data!F:F="failed",[1]Crowdfunding_Data!J:J,"")</f>
        <v/>
      </c>
    </row>
    <row r="627" spans="2:5" x14ac:dyDescent="0.2">
      <c r="B627" t="str">
        <f t="shared" si="25"/>
        <v/>
      </c>
      <c r="C627" t="str">
        <f>IF([1]Crowdfunding_Data!F:F="successful",[1]Crowdfunding_Data!J:J,"")</f>
        <v/>
      </c>
      <c r="D627" t="str">
        <f t="shared" si="26"/>
        <v>failed</v>
      </c>
      <c r="E627">
        <f>IF([1]Crowdfunding_Data!F:F="failed",[1]Crowdfunding_Data!J:J,"")</f>
        <v>62</v>
      </c>
    </row>
    <row r="628" spans="2:5" x14ac:dyDescent="0.2">
      <c r="B628" t="str">
        <f t="shared" si="25"/>
        <v>successful</v>
      </c>
      <c r="C628">
        <f>IF([1]Crowdfunding_Data!F:F="successful",[1]Crowdfunding_Data!J:J,"")</f>
        <v>189</v>
      </c>
      <c r="D628" t="str">
        <f t="shared" si="26"/>
        <v/>
      </c>
      <c r="E628" t="str">
        <f>IF([1]Crowdfunding_Data!F:F="failed",[1]Crowdfunding_Data!J:J,"")</f>
        <v/>
      </c>
    </row>
    <row r="629" spans="2:5" x14ac:dyDescent="0.2">
      <c r="B629" t="str">
        <f t="shared" si="25"/>
        <v>successful</v>
      </c>
      <c r="C629">
        <f>IF([1]Crowdfunding_Data!F:F="successful",[1]Crowdfunding_Data!J:J,"")</f>
        <v>154</v>
      </c>
      <c r="D629" t="str">
        <f t="shared" si="26"/>
        <v/>
      </c>
      <c r="E629" t="str">
        <f>IF([1]Crowdfunding_Data!F:F="failed",[1]Crowdfunding_Data!J:J,"")</f>
        <v/>
      </c>
    </row>
    <row r="630" spans="2:5" x14ac:dyDescent="0.2">
      <c r="B630" t="str">
        <f t="shared" si="25"/>
        <v>successful</v>
      </c>
      <c r="C630">
        <f>IF([1]Crowdfunding_Data!F:F="successful",[1]Crowdfunding_Data!J:J,"")</f>
        <v>96</v>
      </c>
      <c r="D630" t="str">
        <f t="shared" si="26"/>
        <v/>
      </c>
      <c r="E630" t="str">
        <f>IF([1]Crowdfunding_Data!F:F="failed",[1]Crowdfunding_Data!J:J,"")</f>
        <v/>
      </c>
    </row>
    <row r="631" spans="2:5" x14ac:dyDescent="0.2">
      <c r="B631" t="str">
        <f t="shared" si="25"/>
        <v/>
      </c>
      <c r="C631" t="str">
        <f>IF([1]Crowdfunding_Data!F:F="successful",[1]Crowdfunding_Data!J:J,"")</f>
        <v/>
      </c>
      <c r="D631" t="str">
        <f t="shared" si="26"/>
        <v>failed</v>
      </c>
      <c r="E631">
        <f>IF([1]Crowdfunding_Data!F:F="failed",[1]Crowdfunding_Data!J:J,"")</f>
        <v>750</v>
      </c>
    </row>
    <row r="632" spans="2:5" x14ac:dyDescent="0.2">
      <c r="B632" t="str">
        <f t="shared" si="25"/>
        <v/>
      </c>
      <c r="C632" t="str">
        <f>IF([1]Crowdfunding_Data!F:F="successful",[1]Crowdfunding_Data!J:J,"")</f>
        <v/>
      </c>
      <c r="D632" t="str">
        <f t="shared" si="26"/>
        <v/>
      </c>
      <c r="E632" t="str">
        <f>IF([1]Crowdfunding_Data!F:F="failed",[1]Crowdfunding_Data!J:J,"")</f>
        <v/>
      </c>
    </row>
    <row r="633" spans="2:5" x14ac:dyDescent="0.2">
      <c r="B633" t="str">
        <f t="shared" si="25"/>
        <v>successful</v>
      </c>
      <c r="C633">
        <f>IF([1]Crowdfunding_Data!F:F="successful",[1]Crowdfunding_Data!J:J,"")</f>
        <v>3063</v>
      </c>
      <c r="D633" t="str">
        <f t="shared" si="26"/>
        <v/>
      </c>
      <c r="E633" t="str">
        <f>IF([1]Crowdfunding_Data!F:F="failed",[1]Crowdfunding_Data!J:J,"")</f>
        <v/>
      </c>
    </row>
    <row r="634" spans="2:5" x14ac:dyDescent="0.2">
      <c r="B634" t="str">
        <f t="shared" si="25"/>
        <v/>
      </c>
      <c r="C634" t="str">
        <f>IF([1]Crowdfunding_Data!F:F="successful",[1]Crowdfunding_Data!J:J,"")</f>
        <v/>
      </c>
      <c r="D634" t="str">
        <f t="shared" si="26"/>
        <v/>
      </c>
      <c r="E634" t="str">
        <f>IF([1]Crowdfunding_Data!F:F="failed",[1]Crowdfunding_Data!J:J,"")</f>
        <v/>
      </c>
    </row>
    <row r="635" spans="2:5" x14ac:dyDescent="0.2">
      <c r="B635" t="str">
        <f t="shared" si="25"/>
        <v/>
      </c>
      <c r="C635" t="str">
        <f>IF([1]Crowdfunding_Data!F:F="successful",[1]Crowdfunding_Data!J:J,"")</f>
        <v/>
      </c>
      <c r="D635" t="str">
        <f t="shared" si="26"/>
        <v>failed</v>
      </c>
      <c r="E635">
        <f>IF([1]Crowdfunding_Data!F:F="failed",[1]Crowdfunding_Data!J:J,"")</f>
        <v>105</v>
      </c>
    </row>
    <row r="636" spans="2:5" x14ac:dyDescent="0.2">
      <c r="B636" t="str">
        <f t="shared" si="25"/>
        <v/>
      </c>
      <c r="C636" t="str">
        <f>IF([1]Crowdfunding_Data!F:F="successful",[1]Crowdfunding_Data!J:J,"")</f>
        <v/>
      </c>
      <c r="D636" t="str">
        <f t="shared" si="26"/>
        <v/>
      </c>
      <c r="E636" t="str">
        <f>IF([1]Crowdfunding_Data!F:F="failed",[1]Crowdfunding_Data!J:J,"")</f>
        <v/>
      </c>
    </row>
    <row r="637" spans="2:5" x14ac:dyDescent="0.2">
      <c r="B637" t="str">
        <f t="shared" si="25"/>
        <v>successful</v>
      </c>
      <c r="C637">
        <f>IF([1]Crowdfunding_Data!F:F="successful",[1]Crowdfunding_Data!J:J,"")</f>
        <v>2266</v>
      </c>
      <c r="D637" t="str">
        <f t="shared" si="26"/>
        <v/>
      </c>
      <c r="E637" t="str">
        <f>IF([1]Crowdfunding_Data!F:F="failed",[1]Crowdfunding_Data!J:J,"")</f>
        <v/>
      </c>
    </row>
    <row r="638" spans="2:5" x14ac:dyDescent="0.2">
      <c r="B638" t="str">
        <f t="shared" si="25"/>
        <v/>
      </c>
      <c r="C638" t="str">
        <f>IF([1]Crowdfunding_Data!F:F="successful",[1]Crowdfunding_Data!J:J,"")</f>
        <v/>
      </c>
      <c r="D638" t="str">
        <f t="shared" si="26"/>
        <v>failed</v>
      </c>
      <c r="E638">
        <f>IF([1]Crowdfunding_Data!F:F="failed",[1]Crowdfunding_Data!J:J,"")</f>
        <v>2604</v>
      </c>
    </row>
    <row r="639" spans="2:5" x14ac:dyDescent="0.2">
      <c r="B639" t="str">
        <f t="shared" si="25"/>
        <v/>
      </c>
      <c r="C639" t="str">
        <f>IF([1]Crowdfunding_Data!F:F="successful",[1]Crowdfunding_Data!J:J,"")</f>
        <v/>
      </c>
      <c r="D639" t="str">
        <f t="shared" si="26"/>
        <v>failed</v>
      </c>
      <c r="E639">
        <f>IF([1]Crowdfunding_Data!F:F="failed",[1]Crowdfunding_Data!J:J,"")</f>
        <v>65</v>
      </c>
    </row>
    <row r="640" spans="2:5" x14ac:dyDescent="0.2">
      <c r="B640" t="str">
        <f t="shared" si="25"/>
        <v/>
      </c>
      <c r="C640" t="str">
        <f>IF([1]Crowdfunding_Data!F:F="successful",[1]Crowdfunding_Data!J:J,"")</f>
        <v/>
      </c>
      <c r="D640" t="str">
        <f t="shared" si="26"/>
        <v>failed</v>
      </c>
      <c r="E640">
        <f>IF([1]Crowdfunding_Data!F:F="failed",[1]Crowdfunding_Data!J:J,"")</f>
        <v>94</v>
      </c>
    </row>
    <row r="641" spans="2:5" x14ac:dyDescent="0.2">
      <c r="B641" t="str">
        <f t="shared" si="25"/>
        <v/>
      </c>
      <c r="C641" t="str">
        <f>IF([1]Crowdfunding_Data!F:F="successful",[1]Crowdfunding_Data!J:J,"")</f>
        <v/>
      </c>
      <c r="D641" t="str">
        <f t="shared" si="26"/>
        <v/>
      </c>
      <c r="E641" t="str">
        <f>IF([1]Crowdfunding_Data!F:F="failed",[1]Crowdfunding_Data!J:J,"")</f>
        <v/>
      </c>
    </row>
    <row r="642" spans="2:5" x14ac:dyDescent="0.2">
      <c r="B642" t="str">
        <f t="shared" ref="B642:B705" si="27">IF(ISNUMBER(C642),"successful","")</f>
        <v/>
      </c>
      <c r="C642" t="str">
        <f>IF([1]Crowdfunding_Data!F:F="successful",[1]Crowdfunding_Data!J:J,"")</f>
        <v/>
      </c>
      <c r="D642" t="str">
        <f t="shared" si="26"/>
        <v>failed</v>
      </c>
      <c r="E642">
        <f>IF([1]Crowdfunding_Data!F:F="failed",[1]Crowdfunding_Data!J:J,"")</f>
        <v>257</v>
      </c>
    </row>
    <row r="643" spans="2:5" x14ac:dyDescent="0.2">
      <c r="B643" t="str">
        <f t="shared" si="27"/>
        <v>successful</v>
      </c>
      <c r="C643">
        <f>IF([1]Crowdfunding_Data!F:F="successful",[1]Crowdfunding_Data!J:J,"")</f>
        <v>194</v>
      </c>
      <c r="D643" t="str">
        <f t="shared" ref="D643:D706" si="28">IF(ISNUMBER(E643),"failed","")</f>
        <v/>
      </c>
      <c r="E643" t="str">
        <f>IF([1]Crowdfunding_Data!F:F="failed",[1]Crowdfunding_Data!J:J,"")</f>
        <v/>
      </c>
    </row>
    <row r="644" spans="2:5" x14ac:dyDescent="0.2">
      <c r="B644" t="str">
        <f t="shared" si="27"/>
        <v>successful</v>
      </c>
      <c r="C644">
        <f>IF([1]Crowdfunding_Data!F:F="successful",[1]Crowdfunding_Data!J:J,"")</f>
        <v>129</v>
      </c>
      <c r="D644" t="str">
        <f t="shared" si="28"/>
        <v/>
      </c>
      <c r="E644" t="str">
        <f>IF([1]Crowdfunding_Data!F:F="failed",[1]Crowdfunding_Data!J:J,"")</f>
        <v/>
      </c>
    </row>
    <row r="645" spans="2:5" x14ac:dyDescent="0.2">
      <c r="B645" t="str">
        <f t="shared" si="27"/>
        <v>successful</v>
      </c>
      <c r="C645">
        <f>IF([1]Crowdfunding_Data!F:F="successful",[1]Crowdfunding_Data!J:J,"")</f>
        <v>375</v>
      </c>
      <c r="D645" t="str">
        <f t="shared" si="28"/>
        <v/>
      </c>
      <c r="E645" t="str">
        <f>IF([1]Crowdfunding_Data!F:F="failed",[1]Crowdfunding_Data!J:J,"")</f>
        <v/>
      </c>
    </row>
    <row r="646" spans="2:5" x14ac:dyDescent="0.2">
      <c r="B646" t="str">
        <f t="shared" si="27"/>
        <v/>
      </c>
      <c r="C646" t="str">
        <f>IF([1]Crowdfunding_Data!F:F="successful",[1]Crowdfunding_Data!J:J,"")</f>
        <v/>
      </c>
      <c r="D646" t="str">
        <f t="shared" si="28"/>
        <v>failed</v>
      </c>
      <c r="E646">
        <f>IF([1]Crowdfunding_Data!F:F="failed",[1]Crowdfunding_Data!J:J,"")</f>
        <v>2928</v>
      </c>
    </row>
    <row r="647" spans="2:5" x14ac:dyDescent="0.2">
      <c r="B647" t="str">
        <f t="shared" si="27"/>
        <v/>
      </c>
      <c r="C647" t="str">
        <f>IF([1]Crowdfunding_Data!F:F="successful",[1]Crowdfunding_Data!J:J,"")</f>
        <v/>
      </c>
      <c r="D647" t="str">
        <f t="shared" si="28"/>
        <v>failed</v>
      </c>
      <c r="E647">
        <f>IF([1]Crowdfunding_Data!F:F="failed",[1]Crowdfunding_Data!J:J,"")</f>
        <v>4697</v>
      </c>
    </row>
    <row r="648" spans="2:5" x14ac:dyDescent="0.2">
      <c r="B648" t="str">
        <f t="shared" si="27"/>
        <v/>
      </c>
      <c r="C648" t="str">
        <f>IF([1]Crowdfunding_Data!F:F="successful",[1]Crowdfunding_Data!J:J,"")</f>
        <v/>
      </c>
      <c r="D648" t="str">
        <f t="shared" si="28"/>
        <v>failed</v>
      </c>
      <c r="E648">
        <f>IF([1]Crowdfunding_Data!F:F="failed",[1]Crowdfunding_Data!J:J,"")</f>
        <v>2915</v>
      </c>
    </row>
    <row r="649" spans="2:5" x14ac:dyDescent="0.2">
      <c r="B649" t="str">
        <f t="shared" si="27"/>
        <v/>
      </c>
      <c r="C649" t="str">
        <f>IF([1]Crowdfunding_Data!F:F="successful",[1]Crowdfunding_Data!J:J,"")</f>
        <v/>
      </c>
      <c r="D649" t="str">
        <f t="shared" si="28"/>
        <v>failed</v>
      </c>
      <c r="E649">
        <f>IF([1]Crowdfunding_Data!F:F="failed",[1]Crowdfunding_Data!J:J,"")</f>
        <v>18</v>
      </c>
    </row>
    <row r="650" spans="2:5" x14ac:dyDescent="0.2">
      <c r="B650" t="str">
        <f t="shared" si="27"/>
        <v/>
      </c>
      <c r="C650" t="str">
        <f>IF([1]Crowdfunding_Data!F:F="successful",[1]Crowdfunding_Data!J:J,"")</f>
        <v/>
      </c>
      <c r="D650" t="str">
        <f t="shared" si="28"/>
        <v/>
      </c>
      <c r="E650" t="str">
        <f>IF([1]Crowdfunding_Data!F:F="failed",[1]Crowdfunding_Data!J:J,"")</f>
        <v/>
      </c>
    </row>
    <row r="651" spans="2:5" x14ac:dyDescent="0.2">
      <c r="B651" t="str">
        <f t="shared" si="27"/>
        <v/>
      </c>
      <c r="C651" t="str">
        <f>IF([1]Crowdfunding_Data!F:F="successful",[1]Crowdfunding_Data!J:J,"")</f>
        <v/>
      </c>
      <c r="D651" t="str">
        <f t="shared" si="28"/>
        <v>failed</v>
      </c>
      <c r="E651">
        <f>IF([1]Crowdfunding_Data!F:F="failed",[1]Crowdfunding_Data!J:J,"")</f>
        <v>602</v>
      </c>
    </row>
    <row r="652" spans="2:5" x14ac:dyDescent="0.2">
      <c r="B652" t="str">
        <f t="shared" si="27"/>
        <v/>
      </c>
      <c r="C652" t="str">
        <f>IF([1]Crowdfunding_Data!F:F="successful",[1]Crowdfunding_Data!J:J,"")</f>
        <v/>
      </c>
      <c r="D652" t="str">
        <f t="shared" si="28"/>
        <v>failed</v>
      </c>
      <c r="E652">
        <f>IF([1]Crowdfunding_Data!F:F="failed",[1]Crowdfunding_Data!J:J,"")</f>
        <v>1</v>
      </c>
    </row>
    <row r="653" spans="2:5" x14ac:dyDescent="0.2">
      <c r="B653" t="str">
        <f t="shared" si="27"/>
        <v/>
      </c>
      <c r="C653" t="str">
        <f>IF([1]Crowdfunding_Data!F:F="successful",[1]Crowdfunding_Data!J:J,"")</f>
        <v/>
      </c>
      <c r="D653" t="str">
        <f t="shared" si="28"/>
        <v>failed</v>
      </c>
      <c r="E653">
        <f>IF([1]Crowdfunding_Data!F:F="failed",[1]Crowdfunding_Data!J:J,"")</f>
        <v>3868</v>
      </c>
    </row>
    <row r="654" spans="2:5" x14ac:dyDescent="0.2">
      <c r="B654" t="str">
        <f t="shared" si="27"/>
        <v>successful</v>
      </c>
      <c r="C654">
        <f>IF([1]Crowdfunding_Data!F:F="successful",[1]Crowdfunding_Data!J:J,"")</f>
        <v>409</v>
      </c>
      <c r="D654" t="str">
        <f t="shared" si="28"/>
        <v/>
      </c>
      <c r="E654" t="str">
        <f>IF([1]Crowdfunding_Data!F:F="failed",[1]Crowdfunding_Data!J:J,"")</f>
        <v/>
      </c>
    </row>
    <row r="655" spans="2:5" x14ac:dyDescent="0.2">
      <c r="B655" t="str">
        <f t="shared" si="27"/>
        <v>successful</v>
      </c>
      <c r="C655">
        <f>IF([1]Crowdfunding_Data!F:F="successful",[1]Crowdfunding_Data!J:J,"")</f>
        <v>234</v>
      </c>
      <c r="D655" t="str">
        <f t="shared" si="28"/>
        <v/>
      </c>
      <c r="E655" t="str">
        <f>IF([1]Crowdfunding_Data!F:F="failed",[1]Crowdfunding_Data!J:J,"")</f>
        <v/>
      </c>
    </row>
    <row r="656" spans="2:5" x14ac:dyDescent="0.2">
      <c r="B656" t="str">
        <f t="shared" si="27"/>
        <v>successful</v>
      </c>
      <c r="C656">
        <f>IF([1]Crowdfunding_Data!F:F="successful",[1]Crowdfunding_Data!J:J,"")</f>
        <v>3016</v>
      </c>
      <c r="D656" t="str">
        <f t="shared" si="28"/>
        <v/>
      </c>
      <c r="E656" t="str">
        <f>IF([1]Crowdfunding_Data!F:F="failed",[1]Crowdfunding_Data!J:J,"")</f>
        <v/>
      </c>
    </row>
    <row r="657" spans="2:5" x14ac:dyDescent="0.2">
      <c r="B657" t="str">
        <f t="shared" si="27"/>
        <v>successful</v>
      </c>
      <c r="C657">
        <f>IF([1]Crowdfunding_Data!F:F="successful",[1]Crowdfunding_Data!J:J,"")</f>
        <v>264</v>
      </c>
      <c r="D657" t="str">
        <f t="shared" si="28"/>
        <v/>
      </c>
      <c r="E657" t="str">
        <f>IF([1]Crowdfunding_Data!F:F="failed",[1]Crowdfunding_Data!J:J,"")</f>
        <v/>
      </c>
    </row>
    <row r="658" spans="2:5" x14ac:dyDescent="0.2">
      <c r="B658" t="str">
        <f t="shared" si="27"/>
        <v/>
      </c>
      <c r="C658" t="str">
        <f>IF([1]Crowdfunding_Data!F:F="successful",[1]Crowdfunding_Data!J:J,"")</f>
        <v/>
      </c>
      <c r="D658" t="str">
        <f t="shared" si="28"/>
        <v>failed</v>
      </c>
      <c r="E658">
        <f>IF([1]Crowdfunding_Data!F:F="failed",[1]Crowdfunding_Data!J:J,"")</f>
        <v>504</v>
      </c>
    </row>
    <row r="659" spans="2:5" x14ac:dyDescent="0.2">
      <c r="B659" t="str">
        <f t="shared" si="27"/>
        <v/>
      </c>
      <c r="C659" t="str">
        <f>IF([1]Crowdfunding_Data!F:F="successful",[1]Crowdfunding_Data!J:J,"")</f>
        <v/>
      </c>
      <c r="D659" t="str">
        <f t="shared" si="28"/>
        <v>failed</v>
      </c>
      <c r="E659">
        <f>IF([1]Crowdfunding_Data!F:F="failed",[1]Crowdfunding_Data!J:J,"")</f>
        <v>14</v>
      </c>
    </row>
    <row r="660" spans="2:5" x14ac:dyDescent="0.2">
      <c r="B660" t="str">
        <f t="shared" si="27"/>
        <v/>
      </c>
      <c r="C660" t="str">
        <f>IF([1]Crowdfunding_Data!F:F="successful",[1]Crowdfunding_Data!J:J,"")</f>
        <v/>
      </c>
      <c r="D660" t="str">
        <f t="shared" si="28"/>
        <v/>
      </c>
      <c r="E660" t="str">
        <f>IF([1]Crowdfunding_Data!F:F="failed",[1]Crowdfunding_Data!J:J,"")</f>
        <v/>
      </c>
    </row>
    <row r="661" spans="2:5" x14ac:dyDescent="0.2">
      <c r="B661" t="str">
        <f t="shared" si="27"/>
        <v/>
      </c>
      <c r="C661" t="str">
        <f>IF([1]Crowdfunding_Data!F:F="successful",[1]Crowdfunding_Data!J:J,"")</f>
        <v/>
      </c>
      <c r="D661" t="str">
        <f t="shared" si="28"/>
        <v>failed</v>
      </c>
      <c r="E661">
        <f>IF([1]Crowdfunding_Data!F:F="failed",[1]Crowdfunding_Data!J:J,"")</f>
        <v>750</v>
      </c>
    </row>
    <row r="662" spans="2:5" x14ac:dyDescent="0.2">
      <c r="B662" t="str">
        <f t="shared" si="27"/>
        <v/>
      </c>
      <c r="C662" t="str">
        <f>IF([1]Crowdfunding_Data!F:F="successful",[1]Crowdfunding_Data!J:J,"")</f>
        <v/>
      </c>
      <c r="D662" t="str">
        <f t="shared" si="28"/>
        <v>failed</v>
      </c>
      <c r="E662">
        <f>IF([1]Crowdfunding_Data!F:F="failed",[1]Crowdfunding_Data!J:J,"")</f>
        <v>77</v>
      </c>
    </row>
    <row r="663" spans="2:5" x14ac:dyDescent="0.2">
      <c r="B663" t="str">
        <f t="shared" si="27"/>
        <v/>
      </c>
      <c r="C663" t="str">
        <f>IF([1]Crowdfunding_Data!F:F="successful",[1]Crowdfunding_Data!J:J,"")</f>
        <v/>
      </c>
      <c r="D663" t="str">
        <f t="shared" si="28"/>
        <v>failed</v>
      </c>
      <c r="E663">
        <f>IF([1]Crowdfunding_Data!F:F="failed",[1]Crowdfunding_Data!J:J,"")</f>
        <v>752</v>
      </c>
    </row>
    <row r="664" spans="2:5" x14ac:dyDescent="0.2">
      <c r="B664" t="str">
        <f t="shared" si="27"/>
        <v/>
      </c>
      <c r="C664" t="str">
        <f>IF([1]Crowdfunding_Data!F:F="successful",[1]Crowdfunding_Data!J:J,"")</f>
        <v/>
      </c>
      <c r="D664" t="str">
        <f t="shared" si="28"/>
        <v>failed</v>
      </c>
      <c r="E664">
        <f>IF([1]Crowdfunding_Data!F:F="failed",[1]Crowdfunding_Data!J:J,"")</f>
        <v>131</v>
      </c>
    </row>
    <row r="665" spans="2:5" x14ac:dyDescent="0.2">
      <c r="B665" t="str">
        <f t="shared" si="27"/>
        <v/>
      </c>
      <c r="C665" t="str">
        <f>IF([1]Crowdfunding_Data!F:F="successful",[1]Crowdfunding_Data!J:J,"")</f>
        <v/>
      </c>
      <c r="D665" t="str">
        <f t="shared" si="28"/>
        <v>failed</v>
      </c>
      <c r="E665">
        <f>IF([1]Crowdfunding_Data!F:F="failed",[1]Crowdfunding_Data!J:J,"")</f>
        <v>87</v>
      </c>
    </row>
    <row r="666" spans="2:5" x14ac:dyDescent="0.2">
      <c r="B666" t="str">
        <f t="shared" si="27"/>
        <v/>
      </c>
      <c r="C666" t="str">
        <f>IF([1]Crowdfunding_Data!F:F="successful",[1]Crowdfunding_Data!J:J,"")</f>
        <v/>
      </c>
      <c r="D666" t="str">
        <f t="shared" si="28"/>
        <v>failed</v>
      </c>
      <c r="E666">
        <f>IF([1]Crowdfunding_Data!F:F="failed",[1]Crowdfunding_Data!J:J,"")</f>
        <v>1063</v>
      </c>
    </row>
    <row r="667" spans="2:5" x14ac:dyDescent="0.2">
      <c r="B667" t="str">
        <f t="shared" si="27"/>
        <v>successful</v>
      </c>
      <c r="C667">
        <f>IF([1]Crowdfunding_Data!F:F="successful",[1]Crowdfunding_Data!J:J,"")</f>
        <v>272</v>
      </c>
      <c r="D667" t="str">
        <f t="shared" si="28"/>
        <v/>
      </c>
      <c r="E667" t="str">
        <f>IF([1]Crowdfunding_Data!F:F="failed",[1]Crowdfunding_Data!J:J,"")</f>
        <v/>
      </c>
    </row>
    <row r="668" spans="2:5" x14ac:dyDescent="0.2">
      <c r="B668" t="str">
        <f t="shared" si="27"/>
        <v/>
      </c>
      <c r="C668" t="str">
        <f>IF([1]Crowdfunding_Data!F:F="successful",[1]Crowdfunding_Data!J:J,"")</f>
        <v/>
      </c>
      <c r="D668" t="str">
        <f t="shared" si="28"/>
        <v/>
      </c>
      <c r="E668" t="str">
        <f>IF([1]Crowdfunding_Data!F:F="failed",[1]Crowdfunding_Data!J:J,"")</f>
        <v/>
      </c>
    </row>
    <row r="669" spans="2:5" x14ac:dyDescent="0.2">
      <c r="B669" t="str">
        <f t="shared" si="27"/>
        <v>successful</v>
      </c>
      <c r="C669">
        <f>IF([1]Crowdfunding_Data!F:F="successful",[1]Crowdfunding_Data!J:J,"")</f>
        <v>419</v>
      </c>
      <c r="D669" t="str">
        <f t="shared" si="28"/>
        <v/>
      </c>
      <c r="E669" t="str">
        <f>IF([1]Crowdfunding_Data!F:F="failed",[1]Crowdfunding_Data!J:J,"")</f>
        <v/>
      </c>
    </row>
    <row r="670" spans="2:5" x14ac:dyDescent="0.2">
      <c r="B670" t="str">
        <f t="shared" si="27"/>
        <v/>
      </c>
      <c r="C670" t="str">
        <f>IF([1]Crowdfunding_Data!F:F="successful",[1]Crowdfunding_Data!J:J,"")</f>
        <v/>
      </c>
      <c r="D670" t="str">
        <f t="shared" si="28"/>
        <v>failed</v>
      </c>
      <c r="E670">
        <f>IF([1]Crowdfunding_Data!F:F="failed",[1]Crowdfunding_Data!J:J,"")</f>
        <v>76</v>
      </c>
    </row>
    <row r="671" spans="2:5" x14ac:dyDescent="0.2">
      <c r="B671" t="str">
        <f t="shared" si="27"/>
        <v>successful</v>
      </c>
      <c r="C671">
        <f>IF([1]Crowdfunding_Data!F:F="successful",[1]Crowdfunding_Data!J:J,"")</f>
        <v>1621</v>
      </c>
      <c r="D671" t="str">
        <f t="shared" si="28"/>
        <v/>
      </c>
      <c r="E671" t="str">
        <f>IF([1]Crowdfunding_Data!F:F="failed",[1]Crowdfunding_Data!J:J,"")</f>
        <v/>
      </c>
    </row>
    <row r="672" spans="2:5" x14ac:dyDescent="0.2">
      <c r="B672" t="str">
        <f t="shared" si="27"/>
        <v>successful</v>
      </c>
      <c r="C672">
        <f>IF([1]Crowdfunding_Data!F:F="successful",[1]Crowdfunding_Data!J:J,"")</f>
        <v>1101</v>
      </c>
      <c r="D672" t="str">
        <f t="shared" si="28"/>
        <v/>
      </c>
      <c r="E672" t="str">
        <f>IF([1]Crowdfunding_Data!F:F="failed",[1]Crowdfunding_Data!J:J,"")</f>
        <v/>
      </c>
    </row>
    <row r="673" spans="2:15" x14ac:dyDescent="0.2">
      <c r="B673" t="str">
        <f t="shared" si="27"/>
        <v>successful</v>
      </c>
      <c r="C673">
        <f>IF([1]Crowdfunding_Data!F:F="successful",[1]Crowdfunding_Data!J:J,"")</f>
        <v>1073</v>
      </c>
      <c r="D673" t="str">
        <f t="shared" si="28"/>
        <v/>
      </c>
      <c r="E673" t="str">
        <f>IF([1]Crowdfunding_Data!F:F="failed",[1]Crowdfunding_Data!J:J,"")</f>
        <v/>
      </c>
    </row>
    <row r="674" spans="2:15" x14ac:dyDescent="0.2">
      <c r="B674" t="str">
        <f t="shared" si="27"/>
        <v/>
      </c>
      <c r="C674" t="str">
        <f>IF([1]Crowdfunding_Data!F:F="successful",[1]Crowdfunding_Data!J:J,"")</f>
        <v/>
      </c>
      <c r="D674" t="str">
        <f t="shared" si="28"/>
        <v>failed</v>
      </c>
      <c r="E674">
        <f>IF([1]Crowdfunding_Data!F:F="failed",[1]Crowdfunding_Data!J:J,"")</f>
        <v>4428</v>
      </c>
    </row>
    <row r="675" spans="2:15" x14ac:dyDescent="0.2">
      <c r="B675" t="str">
        <f t="shared" si="27"/>
        <v/>
      </c>
      <c r="C675" t="str">
        <f>IF([1]Crowdfunding_Data!F:F="successful",[1]Crowdfunding_Data!J:J,"")</f>
        <v/>
      </c>
      <c r="D675" t="str">
        <f t="shared" si="28"/>
        <v>failed</v>
      </c>
      <c r="E675">
        <f>IF([1]Crowdfunding_Data!F:F="failed",[1]Crowdfunding_Data!J:J,"")</f>
        <v>58</v>
      </c>
    </row>
    <row r="676" spans="2:15" x14ac:dyDescent="0.2">
      <c r="B676" t="str">
        <f t="shared" si="27"/>
        <v/>
      </c>
      <c r="C676" t="str">
        <f>IF([1]Crowdfunding_Data!F:F="successful",[1]Crowdfunding_Data!J:J,"")</f>
        <v/>
      </c>
      <c r="D676" t="str">
        <f t="shared" si="28"/>
        <v/>
      </c>
      <c r="E676" t="str">
        <f>IF([1]Crowdfunding_Data!F:F="failed",[1]Crowdfunding_Data!J:J,"")</f>
        <v/>
      </c>
    </row>
    <row r="677" spans="2:15" x14ac:dyDescent="0.2">
      <c r="B677" t="str">
        <f t="shared" si="27"/>
        <v>successful</v>
      </c>
      <c r="C677">
        <f>IF([1]Crowdfunding_Data!F:F="successful",[1]Crowdfunding_Data!J:J,"")</f>
        <v>331</v>
      </c>
      <c r="D677" t="str">
        <f t="shared" si="28"/>
        <v/>
      </c>
      <c r="E677" t="str">
        <f>IF([1]Crowdfunding_Data!F:F="failed",[1]Crowdfunding_Data!J:J,"")</f>
        <v/>
      </c>
    </row>
    <row r="678" spans="2:15" x14ac:dyDescent="0.2">
      <c r="B678" t="str">
        <f t="shared" si="27"/>
        <v>successful</v>
      </c>
      <c r="C678">
        <f>IF([1]Crowdfunding_Data!F:F="successful",[1]Crowdfunding_Data!J:J,"")</f>
        <v>1170</v>
      </c>
      <c r="D678" t="str">
        <f t="shared" si="28"/>
        <v/>
      </c>
      <c r="E678" t="str">
        <f>IF([1]Crowdfunding_Data!F:F="failed",[1]Crowdfunding_Data!J:J,"")</f>
        <v/>
      </c>
      <c r="O678">
        <f>COUNT(P20=count)</f>
        <v>0</v>
      </c>
    </row>
    <row r="679" spans="2:15" x14ac:dyDescent="0.2">
      <c r="B679" t="str">
        <f t="shared" si="27"/>
        <v/>
      </c>
      <c r="C679" t="str">
        <f>IF([1]Crowdfunding_Data!F:F="successful",[1]Crowdfunding_Data!J:J,"")</f>
        <v/>
      </c>
      <c r="D679" t="str">
        <f t="shared" si="28"/>
        <v>failed</v>
      </c>
      <c r="E679">
        <f>IF([1]Crowdfunding_Data!F:F="failed",[1]Crowdfunding_Data!J:J,"")</f>
        <v>111</v>
      </c>
    </row>
    <row r="680" spans="2:15" x14ac:dyDescent="0.2">
      <c r="B680" t="str">
        <f t="shared" si="27"/>
        <v/>
      </c>
      <c r="C680" t="str">
        <f>IF([1]Crowdfunding_Data!F:F="successful",[1]Crowdfunding_Data!J:J,"")</f>
        <v/>
      </c>
      <c r="D680" t="str">
        <f t="shared" si="28"/>
        <v/>
      </c>
      <c r="E680" t="str">
        <f>IF([1]Crowdfunding_Data!F:F="failed",[1]Crowdfunding_Data!J:J,"")</f>
        <v/>
      </c>
    </row>
    <row r="681" spans="2:15" x14ac:dyDescent="0.2">
      <c r="B681" t="str">
        <f t="shared" si="27"/>
        <v>successful</v>
      </c>
      <c r="C681">
        <f>IF([1]Crowdfunding_Data!F:F="successful",[1]Crowdfunding_Data!J:J,"")</f>
        <v>363</v>
      </c>
      <c r="D681" t="str">
        <f t="shared" si="28"/>
        <v/>
      </c>
      <c r="E681" t="str">
        <f>IF([1]Crowdfunding_Data!F:F="failed",[1]Crowdfunding_Data!J:J,"")</f>
        <v/>
      </c>
    </row>
    <row r="682" spans="2:15" x14ac:dyDescent="0.2">
      <c r="B682" t="str">
        <f t="shared" si="27"/>
        <v/>
      </c>
      <c r="C682" t="str">
        <f>IF([1]Crowdfunding_Data!F:F="successful",[1]Crowdfunding_Data!J:J,"")</f>
        <v/>
      </c>
      <c r="D682" t="str">
        <f t="shared" si="28"/>
        <v>failed</v>
      </c>
      <c r="E682">
        <f>IF([1]Crowdfunding_Data!F:F="failed",[1]Crowdfunding_Data!J:J,"")</f>
        <v>2955</v>
      </c>
    </row>
    <row r="683" spans="2:15" x14ac:dyDescent="0.2">
      <c r="B683" t="str">
        <f t="shared" si="27"/>
        <v/>
      </c>
      <c r="C683" t="str">
        <f>IF([1]Crowdfunding_Data!F:F="successful",[1]Crowdfunding_Data!J:J,"")</f>
        <v/>
      </c>
      <c r="D683" t="str">
        <f t="shared" si="28"/>
        <v>failed</v>
      </c>
      <c r="E683">
        <f>IF([1]Crowdfunding_Data!F:F="failed",[1]Crowdfunding_Data!J:J,"")</f>
        <v>1657</v>
      </c>
    </row>
    <row r="684" spans="2:15" x14ac:dyDescent="0.2">
      <c r="B684" t="str">
        <f t="shared" si="27"/>
        <v>successful</v>
      </c>
      <c r="C684">
        <f>IF([1]Crowdfunding_Data!F:F="successful",[1]Crowdfunding_Data!J:J,"")</f>
        <v>103</v>
      </c>
      <c r="D684" t="str">
        <f t="shared" si="28"/>
        <v/>
      </c>
      <c r="E684" t="str">
        <f>IF([1]Crowdfunding_Data!F:F="failed",[1]Crowdfunding_Data!J:J,"")</f>
        <v/>
      </c>
    </row>
    <row r="685" spans="2:15" x14ac:dyDescent="0.2">
      <c r="B685" t="str">
        <f t="shared" si="27"/>
        <v>successful</v>
      </c>
      <c r="C685">
        <f>IF([1]Crowdfunding_Data!F:F="successful",[1]Crowdfunding_Data!J:J,"")</f>
        <v>147</v>
      </c>
      <c r="D685" t="str">
        <f t="shared" si="28"/>
        <v/>
      </c>
      <c r="E685" t="str">
        <f>IF([1]Crowdfunding_Data!F:F="failed",[1]Crowdfunding_Data!J:J,"")</f>
        <v/>
      </c>
    </row>
    <row r="686" spans="2:15" x14ac:dyDescent="0.2">
      <c r="B686" t="str">
        <f t="shared" si="27"/>
        <v>successful</v>
      </c>
      <c r="C686">
        <f>IF([1]Crowdfunding_Data!F:F="successful",[1]Crowdfunding_Data!J:J,"")</f>
        <v>110</v>
      </c>
      <c r="D686" t="str">
        <f t="shared" si="28"/>
        <v/>
      </c>
      <c r="E686" t="str">
        <f>IF([1]Crowdfunding_Data!F:F="failed",[1]Crowdfunding_Data!J:J,"")</f>
        <v/>
      </c>
    </row>
    <row r="687" spans="2:15" x14ac:dyDescent="0.2">
      <c r="B687" t="str">
        <f t="shared" si="27"/>
        <v/>
      </c>
      <c r="C687" t="str">
        <f>IF([1]Crowdfunding_Data!F:F="successful",[1]Crowdfunding_Data!J:J,"")</f>
        <v/>
      </c>
      <c r="D687" t="str">
        <f t="shared" si="28"/>
        <v>failed</v>
      </c>
      <c r="E687">
        <f>IF([1]Crowdfunding_Data!F:F="failed",[1]Crowdfunding_Data!J:J,"")</f>
        <v>926</v>
      </c>
    </row>
    <row r="688" spans="2:15" x14ac:dyDescent="0.2">
      <c r="B688" t="str">
        <f t="shared" si="27"/>
        <v>successful</v>
      </c>
      <c r="C688">
        <f>IF([1]Crowdfunding_Data!F:F="successful",[1]Crowdfunding_Data!J:J,"")</f>
        <v>134</v>
      </c>
      <c r="D688" t="str">
        <f t="shared" si="28"/>
        <v/>
      </c>
      <c r="E688" t="str">
        <f>IF([1]Crowdfunding_Data!F:F="failed",[1]Crowdfunding_Data!J:J,"")</f>
        <v/>
      </c>
    </row>
    <row r="689" spans="2:5" x14ac:dyDescent="0.2">
      <c r="B689" t="str">
        <f t="shared" si="27"/>
        <v>successful</v>
      </c>
      <c r="C689">
        <f>IF([1]Crowdfunding_Data!F:F="successful",[1]Crowdfunding_Data!J:J,"")</f>
        <v>269</v>
      </c>
      <c r="D689" t="str">
        <f t="shared" si="28"/>
        <v/>
      </c>
      <c r="E689" t="str">
        <f>IF([1]Crowdfunding_Data!F:F="failed",[1]Crowdfunding_Data!J:J,"")</f>
        <v/>
      </c>
    </row>
    <row r="690" spans="2:5" x14ac:dyDescent="0.2">
      <c r="B690" t="str">
        <f t="shared" si="27"/>
        <v>successful</v>
      </c>
      <c r="C690">
        <f>IF([1]Crowdfunding_Data!F:F="successful",[1]Crowdfunding_Data!J:J,"")</f>
        <v>175</v>
      </c>
      <c r="D690" t="str">
        <f t="shared" si="28"/>
        <v/>
      </c>
      <c r="E690" t="str">
        <f>IF([1]Crowdfunding_Data!F:F="failed",[1]Crowdfunding_Data!J:J,"")</f>
        <v/>
      </c>
    </row>
    <row r="691" spans="2:5" x14ac:dyDescent="0.2">
      <c r="B691" t="str">
        <f t="shared" si="27"/>
        <v>successful</v>
      </c>
      <c r="C691">
        <f>IF([1]Crowdfunding_Data!F:F="successful",[1]Crowdfunding_Data!J:J,"")</f>
        <v>69</v>
      </c>
      <c r="D691" t="str">
        <f t="shared" si="28"/>
        <v/>
      </c>
      <c r="E691" t="str">
        <f>IF([1]Crowdfunding_Data!F:F="failed",[1]Crowdfunding_Data!J:J,"")</f>
        <v/>
      </c>
    </row>
    <row r="692" spans="2:5" x14ac:dyDescent="0.2">
      <c r="B692" t="str">
        <f t="shared" si="27"/>
        <v>successful</v>
      </c>
      <c r="C692">
        <f>IF([1]Crowdfunding_Data!F:F="successful",[1]Crowdfunding_Data!J:J,"")</f>
        <v>190</v>
      </c>
      <c r="D692" t="str">
        <f t="shared" si="28"/>
        <v/>
      </c>
      <c r="E692" t="str">
        <f>IF([1]Crowdfunding_Data!F:F="failed",[1]Crowdfunding_Data!J:J,"")</f>
        <v/>
      </c>
    </row>
    <row r="693" spans="2:5" x14ac:dyDescent="0.2">
      <c r="B693" t="str">
        <f t="shared" si="27"/>
        <v>successful</v>
      </c>
      <c r="C693">
        <f>IF([1]Crowdfunding_Data!F:F="successful",[1]Crowdfunding_Data!J:J,"")</f>
        <v>237</v>
      </c>
      <c r="D693" t="str">
        <f t="shared" si="28"/>
        <v/>
      </c>
      <c r="E693" t="str">
        <f>IF([1]Crowdfunding_Data!F:F="failed",[1]Crowdfunding_Data!J:J,"")</f>
        <v/>
      </c>
    </row>
    <row r="694" spans="2:5" x14ac:dyDescent="0.2">
      <c r="B694" t="str">
        <f t="shared" si="27"/>
        <v/>
      </c>
      <c r="C694" t="str">
        <f>IF([1]Crowdfunding_Data!F:F="successful",[1]Crowdfunding_Data!J:J,"")</f>
        <v/>
      </c>
      <c r="D694" t="str">
        <f t="shared" si="28"/>
        <v>failed</v>
      </c>
      <c r="E694">
        <f>IF([1]Crowdfunding_Data!F:F="failed",[1]Crowdfunding_Data!J:J,"")</f>
        <v>77</v>
      </c>
    </row>
    <row r="695" spans="2:5" x14ac:dyDescent="0.2">
      <c r="B695" t="str">
        <f t="shared" si="27"/>
        <v/>
      </c>
      <c r="C695" t="str">
        <f>IF([1]Crowdfunding_Data!F:F="successful",[1]Crowdfunding_Data!J:J,"")</f>
        <v/>
      </c>
      <c r="D695" t="str">
        <f t="shared" si="28"/>
        <v>failed</v>
      </c>
      <c r="E695">
        <f>IF([1]Crowdfunding_Data!F:F="failed",[1]Crowdfunding_Data!J:J,"")</f>
        <v>1748</v>
      </c>
    </row>
    <row r="696" spans="2:5" x14ac:dyDescent="0.2">
      <c r="B696" t="str">
        <f t="shared" si="27"/>
        <v/>
      </c>
      <c r="C696" t="str">
        <f>IF([1]Crowdfunding_Data!F:F="successful",[1]Crowdfunding_Data!J:J,"")</f>
        <v/>
      </c>
      <c r="D696" t="str">
        <f t="shared" si="28"/>
        <v>failed</v>
      </c>
      <c r="E696">
        <f>IF([1]Crowdfunding_Data!F:F="failed",[1]Crowdfunding_Data!J:J,"")</f>
        <v>79</v>
      </c>
    </row>
    <row r="697" spans="2:5" x14ac:dyDescent="0.2">
      <c r="B697" t="str">
        <f t="shared" si="27"/>
        <v>successful</v>
      </c>
      <c r="C697">
        <f>IF([1]Crowdfunding_Data!F:F="successful",[1]Crowdfunding_Data!J:J,"")</f>
        <v>196</v>
      </c>
      <c r="D697" t="str">
        <f t="shared" si="28"/>
        <v/>
      </c>
      <c r="E697" t="str">
        <f>IF([1]Crowdfunding_Data!F:F="failed",[1]Crowdfunding_Data!J:J,"")</f>
        <v/>
      </c>
    </row>
    <row r="698" spans="2:5" x14ac:dyDescent="0.2">
      <c r="B698" t="str">
        <f t="shared" si="27"/>
        <v/>
      </c>
      <c r="C698" t="str">
        <f>IF([1]Crowdfunding_Data!F:F="successful",[1]Crowdfunding_Data!J:J,"")</f>
        <v/>
      </c>
      <c r="D698" t="str">
        <f t="shared" si="28"/>
        <v>failed</v>
      </c>
      <c r="E698">
        <f>IF([1]Crowdfunding_Data!F:F="failed",[1]Crowdfunding_Data!J:J,"")</f>
        <v>889</v>
      </c>
    </row>
    <row r="699" spans="2:5" x14ac:dyDescent="0.2">
      <c r="B699" t="str">
        <f t="shared" si="27"/>
        <v>successful</v>
      </c>
      <c r="C699">
        <f>IF([1]Crowdfunding_Data!F:F="successful",[1]Crowdfunding_Data!J:J,"")</f>
        <v>7295</v>
      </c>
      <c r="D699" t="str">
        <f t="shared" si="28"/>
        <v/>
      </c>
      <c r="E699" t="str">
        <f>IF([1]Crowdfunding_Data!F:F="failed",[1]Crowdfunding_Data!J:J,"")</f>
        <v/>
      </c>
    </row>
    <row r="700" spans="2:5" x14ac:dyDescent="0.2">
      <c r="B700" t="str">
        <f t="shared" si="27"/>
        <v>successful</v>
      </c>
      <c r="C700">
        <f>IF([1]Crowdfunding_Data!F:F="successful",[1]Crowdfunding_Data!J:J,"")</f>
        <v>2893</v>
      </c>
      <c r="D700" t="str">
        <f t="shared" si="28"/>
        <v/>
      </c>
      <c r="E700" t="str">
        <f>IF([1]Crowdfunding_Data!F:F="failed",[1]Crowdfunding_Data!J:J,"")</f>
        <v/>
      </c>
    </row>
    <row r="701" spans="2:5" x14ac:dyDescent="0.2">
      <c r="B701" t="str">
        <f t="shared" si="27"/>
        <v/>
      </c>
      <c r="C701" t="str">
        <f>IF([1]Crowdfunding_Data!F:F="successful",[1]Crowdfunding_Data!J:J,"")</f>
        <v/>
      </c>
      <c r="D701" t="str">
        <f t="shared" si="28"/>
        <v>failed</v>
      </c>
      <c r="E701">
        <f>IF([1]Crowdfunding_Data!F:F="failed",[1]Crowdfunding_Data!J:J,"")</f>
        <v>56</v>
      </c>
    </row>
    <row r="702" spans="2:5" x14ac:dyDescent="0.2">
      <c r="B702" t="str">
        <f t="shared" si="27"/>
        <v/>
      </c>
      <c r="C702" t="str">
        <f>IF([1]Crowdfunding_Data!F:F="successful",[1]Crowdfunding_Data!J:J,"")</f>
        <v/>
      </c>
      <c r="D702" t="str">
        <f t="shared" si="28"/>
        <v>failed</v>
      </c>
      <c r="E702">
        <f>IF([1]Crowdfunding_Data!F:F="failed",[1]Crowdfunding_Data!J:J,"")</f>
        <v>1</v>
      </c>
    </row>
    <row r="703" spans="2:5" x14ac:dyDescent="0.2">
      <c r="B703" t="str">
        <f t="shared" si="27"/>
        <v>successful</v>
      </c>
      <c r="C703">
        <f>IF([1]Crowdfunding_Data!F:F="successful",[1]Crowdfunding_Data!J:J,"")</f>
        <v>820</v>
      </c>
      <c r="D703" t="str">
        <f t="shared" si="28"/>
        <v/>
      </c>
      <c r="E703" t="str">
        <f>IF([1]Crowdfunding_Data!F:F="failed",[1]Crowdfunding_Data!J:J,"")</f>
        <v/>
      </c>
    </row>
    <row r="704" spans="2:5" x14ac:dyDescent="0.2">
      <c r="B704" t="str">
        <f t="shared" si="27"/>
        <v/>
      </c>
      <c r="C704" t="str">
        <f>IF([1]Crowdfunding_Data!F:F="successful",[1]Crowdfunding_Data!J:J,"")</f>
        <v/>
      </c>
      <c r="D704" t="str">
        <f t="shared" si="28"/>
        <v>failed</v>
      </c>
      <c r="E704">
        <f>IF([1]Crowdfunding_Data!F:F="failed",[1]Crowdfunding_Data!J:J,"")</f>
        <v>83</v>
      </c>
    </row>
    <row r="705" spans="2:5" x14ac:dyDescent="0.2">
      <c r="B705" t="str">
        <f t="shared" si="27"/>
        <v>successful</v>
      </c>
      <c r="C705">
        <f>IF([1]Crowdfunding_Data!F:F="successful",[1]Crowdfunding_Data!J:J,"")</f>
        <v>2038</v>
      </c>
      <c r="D705" t="str">
        <f t="shared" si="28"/>
        <v/>
      </c>
      <c r="E705" t="str">
        <f>IF([1]Crowdfunding_Data!F:F="failed",[1]Crowdfunding_Data!J:J,"")</f>
        <v/>
      </c>
    </row>
    <row r="706" spans="2:5" x14ac:dyDescent="0.2">
      <c r="B706" t="str">
        <f t="shared" ref="B706:B765" si="29">IF(ISNUMBER(C706),"successful","")</f>
        <v>successful</v>
      </c>
      <c r="C706">
        <f>IF([1]Crowdfunding_Data!F:F="successful",[1]Crowdfunding_Data!J:J,"")</f>
        <v>116</v>
      </c>
      <c r="D706" t="str">
        <f t="shared" si="28"/>
        <v/>
      </c>
      <c r="E706" t="str">
        <f>IF([1]Crowdfunding_Data!F:F="failed",[1]Crowdfunding_Data!J:J,"")</f>
        <v/>
      </c>
    </row>
    <row r="707" spans="2:5" x14ac:dyDescent="0.2">
      <c r="B707" t="str">
        <f t="shared" si="29"/>
        <v/>
      </c>
      <c r="C707" t="str">
        <f>IF([1]Crowdfunding_Data!F:F="successful",[1]Crowdfunding_Data!J:J,"")</f>
        <v/>
      </c>
      <c r="D707" t="str">
        <f t="shared" ref="D707:D770" si="30">IF(ISNUMBER(E707),"failed","")</f>
        <v>failed</v>
      </c>
      <c r="E707">
        <f>IF([1]Crowdfunding_Data!F:F="failed",[1]Crowdfunding_Data!J:J,"")</f>
        <v>2025</v>
      </c>
    </row>
    <row r="708" spans="2:5" x14ac:dyDescent="0.2">
      <c r="B708" t="str">
        <f t="shared" si="29"/>
        <v>successful</v>
      </c>
      <c r="C708">
        <f>IF([1]Crowdfunding_Data!F:F="successful",[1]Crowdfunding_Data!J:J,"")</f>
        <v>1345</v>
      </c>
      <c r="D708" t="str">
        <f t="shared" si="30"/>
        <v/>
      </c>
      <c r="E708" t="str">
        <f>IF([1]Crowdfunding_Data!F:F="failed",[1]Crowdfunding_Data!J:J,"")</f>
        <v/>
      </c>
    </row>
    <row r="709" spans="2:5" x14ac:dyDescent="0.2">
      <c r="B709" t="str">
        <f t="shared" si="29"/>
        <v>successful</v>
      </c>
      <c r="C709">
        <f>IF([1]Crowdfunding_Data!F:F="successful",[1]Crowdfunding_Data!J:J,"")</f>
        <v>168</v>
      </c>
      <c r="D709" t="str">
        <f t="shared" si="30"/>
        <v/>
      </c>
      <c r="E709" t="str">
        <f>IF([1]Crowdfunding_Data!F:F="failed",[1]Crowdfunding_Data!J:J,"")</f>
        <v/>
      </c>
    </row>
    <row r="710" spans="2:5" x14ac:dyDescent="0.2">
      <c r="B710" t="str">
        <f t="shared" si="29"/>
        <v>successful</v>
      </c>
      <c r="C710">
        <f>IF([1]Crowdfunding_Data!F:F="successful",[1]Crowdfunding_Data!J:J,"")</f>
        <v>137</v>
      </c>
      <c r="D710" t="str">
        <f t="shared" si="30"/>
        <v/>
      </c>
      <c r="E710" t="str">
        <f>IF([1]Crowdfunding_Data!F:F="failed",[1]Crowdfunding_Data!J:J,"")</f>
        <v/>
      </c>
    </row>
    <row r="711" spans="2:5" x14ac:dyDescent="0.2">
      <c r="B711" t="str">
        <f t="shared" si="29"/>
        <v>successful</v>
      </c>
      <c r="C711">
        <f>IF([1]Crowdfunding_Data!F:F="successful",[1]Crowdfunding_Data!J:J,"")</f>
        <v>186</v>
      </c>
      <c r="D711" t="str">
        <f t="shared" si="30"/>
        <v/>
      </c>
      <c r="E711" t="str">
        <f>IF([1]Crowdfunding_Data!F:F="failed",[1]Crowdfunding_Data!J:J,"")</f>
        <v/>
      </c>
    </row>
    <row r="712" spans="2:5" x14ac:dyDescent="0.2">
      <c r="B712" t="str">
        <f t="shared" si="29"/>
        <v>successful</v>
      </c>
      <c r="C712">
        <f>IF([1]Crowdfunding_Data!F:F="successful",[1]Crowdfunding_Data!J:J,"")</f>
        <v>125</v>
      </c>
      <c r="D712" t="str">
        <f t="shared" si="30"/>
        <v/>
      </c>
      <c r="E712" t="str">
        <f>IF([1]Crowdfunding_Data!F:F="failed",[1]Crowdfunding_Data!J:J,"")</f>
        <v/>
      </c>
    </row>
    <row r="713" spans="2:5" x14ac:dyDescent="0.2">
      <c r="B713" t="str">
        <f t="shared" si="29"/>
        <v/>
      </c>
      <c r="C713" t="str">
        <f>IF([1]Crowdfunding_Data!F:F="successful",[1]Crowdfunding_Data!J:J,"")</f>
        <v/>
      </c>
      <c r="D713" t="str">
        <f t="shared" si="30"/>
        <v>failed</v>
      </c>
      <c r="E713">
        <f>IF([1]Crowdfunding_Data!F:F="failed",[1]Crowdfunding_Data!J:J,"")</f>
        <v>14</v>
      </c>
    </row>
    <row r="714" spans="2:5" x14ac:dyDescent="0.2">
      <c r="B714" t="str">
        <f t="shared" si="29"/>
        <v>successful</v>
      </c>
      <c r="C714">
        <f>IF([1]Crowdfunding_Data!F:F="successful",[1]Crowdfunding_Data!J:J,"")</f>
        <v>202</v>
      </c>
      <c r="D714" t="str">
        <f t="shared" si="30"/>
        <v/>
      </c>
      <c r="E714" t="str">
        <f>IF([1]Crowdfunding_Data!F:F="failed",[1]Crowdfunding_Data!J:J,"")</f>
        <v/>
      </c>
    </row>
    <row r="715" spans="2:5" x14ac:dyDescent="0.2">
      <c r="B715" t="str">
        <f t="shared" si="29"/>
        <v>successful</v>
      </c>
      <c r="C715">
        <f>IF([1]Crowdfunding_Data!F:F="successful",[1]Crowdfunding_Data!J:J,"")</f>
        <v>103</v>
      </c>
      <c r="D715" t="str">
        <f t="shared" si="30"/>
        <v/>
      </c>
      <c r="E715" t="str">
        <f>IF([1]Crowdfunding_Data!F:F="failed",[1]Crowdfunding_Data!J:J,"")</f>
        <v/>
      </c>
    </row>
    <row r="716" spans="2:5" x14ac:dyDescent="0.2">
      <c r="B716" t="str">
        <f t="shared" si="29"/>
        <v>successful</v>
      </c>
      <c r="C716">
        <f>IF([1]Crowdfunding_Data!F:F="successful",[1]Crowdfunding_Data!J:J,"")</f>
        <v>1785</v>
      </c>
      <c r="D716" t="str">
        <f t="shared" si="30"/>
        <v/>
      </c>
      <c r="E716" t="str">
        <f>IF([1]Crowdfunding_Data!F:F="failed",[1]Crowdfunding_Data!J:J,"")</f>
        <v/>
      </c>
    </row>
    <row r="717" spans="2:5" x14ac:dyDescent="0.2">
      <c r="B717" t="str">
        <f t="shared" si="29"/>
        <v/>
      </c>
      <c r="C717" t="str">
        <f>IF([1]Crowdfunding_Data!F:F="successful",[1]Crowdfunding_Data!J:J,"")</f>
        <v/>
      </c>
      <c r="D717" t="str">
        <f t="shared" si="30"/>
        <v>failed</v>
      </c>
      <c r="E717">
        <f>IF([1]Crowdfunding_Data!F:F="failed",[1]Crowdfunding_Data!J:J,"")</f>
        <v>656</v>
      </c>
    </row>
    <row r="718" spans="2:5" x14ac:dyDescent="0.2">
      <c r="B718" t="str">
        <f t="shared" si="29"/>
        <v>successful</v>
      </c>
      <c r="C718">
        <f>IF([1]Crowdfunding_Data!F:F="successful",[1]Crowdfunding_Data!J:J,"")</f>
        <v>157</v>
      </c>
      <c r="D718" t="str">
        <f t="shared" si="30"/>
        <v/>
      </c>
      <c r="E718" t="str">
        <f>IF([1]Crowdfunding_Data!F:F="failed",[1]Crowdfunding_Data!J:J,"")</f>
        <v/>
      </c>
    </row>
    <row r="719" spans="2:5" x14ac:dyDescent="0.2">
      <c r="B719" t="str">
        <f t="shared" si="29"/>
        <v>successful</v>
      </c>
      <c r="C719">
        <f>IF([1]Crowdfunding_Data!F:F="successful",[1]Crowdfunding_Data!J:J,"")</f>
        <v>555</v>
      </c>
      <c r="D719" t="str">
        <f t="shared" si="30"/>
        <v/>
      </c>
      <c r="E719" t="str">
        <f>IF([1]Crowdfunding_Data!F:F="failed",[1]Crowdfunding_Data!J:J,"")</f>
        <v/>
      </c>
    </row>
    <row r="720" spans="2:5" x14ac:dyDescent="0.2">
      <c r="B720" t="str">
        <f t="shared" si="29"/>
        <v>successful</v>
      </c>
      <c r="C720">
        <f>IF([1]Crowdfunding_Data!F:F="successful",[1]Crowdfunding_Data!J:J,"")</f>
        <v>297</v>
      </c>
      <c r="D720" t="str">
        <f t="shared" si="30"/>
        <v/>
      </c>
      <c r="E720" t="str">
        <f>IF([1]Crowdfunding_Data!F:F="failed",[1]Crowdfunding_Data!J:J,"")</f>
        <v/>
      </c>
    </row>
    <row r="721" spans="2:5" x14ac:dyDescent="0.2">
      <c r="B721" t="str">
        <f t="shared" si="29"/>
        <v>successful</v>
      </c>
      <c r="C721">
        <f>IF([1]Crowdfunding_Data!F:F="successful",[1]Crowdfunding_Data!J:J,"")</f>
        <v>123</v>
      </c>
      <c r="D721" t="str">
        <f t="shared" si="30"/>
        <v/>
      </c>
      <c r="E721" t="str">
        <f>IF([1]Crowdfunding_Data!F:F="failed",[1]Crowdfunding_Data!J:J,"")</f>
        <v/>
      </c>
    </row>
    <row r="722" spans="2:5" x14ac:dyDescent="0.2">
      <c r="B722" t="str">
        <f t="shared" si="29"/>
        <v/>
      </c>
      <c r="C722" t="str">
        <f>IF([1]Crowdfunding_Data!F:F="successful",[1]Crowdfunding_Data!J:J,"")</f>
        <v/>
      </c>
      <c r="D722" t="str">
        <f t="shared" si="30"/>
        <v/>
      </c>
      <c r="E722" t="str">
        <f>IF([1]Crowdfunding_Data!F:F="failed",[1]Crowdfunding_Data!J:J,"")</f>
        <v/>
      </c>
    </row>
    <row r="723" spans="2:5" x14ac:dyDescent="0.2">
      <c r="B723" t="str">
        <f t="shared" si="29"/>
        <v/>
      </c>
      <c r="C723" t="str">
        <f>IF([1]Crowdfunding_Data!F:F="successful",[1]Crowdfunding_Data!J:J,"")</f>
        <v/>
      </c>
      <c r="D723" t="str">
        <f t="shared" si="30"/>
        <v/>
      </c>
      <c r="E723" t="str">
        <f>IF([1]Crowdfunding_Data!F:F="failed",[1]Crowdfunding_Data!J:J,"")</f>
        <v/>
      </c>
    </row>
    <row r="724" spans="2:5" x14ac:dyDescent="0.2">
      <c r="B724" t="str">
        <f t="shared" si="29"/>
        <v>successful</v>
      </c>
      <c r="C724">
        <f>IF([1]Crowdfunding_Data!F:F="successful",[1]Crowdfunding_Data!J:J,"")</f>
        <v>3036</v>
      </c>
      <c r="D724" t="str">
        <f t="shared" si="30"/>
        <v/>
      </c>
      <c r="E724" t="str">
        <f>IF([1]Crowdfunding_Data!F:F="failed",[1]Crowdfunding_Data!J:J,"")</f>
        <v/>
      </c>
    </row>
    <row r="725" spans="2:5" x14ac:dyDescent="0.2">
      <c r="B725" t="str">
        <f t="shared" si="29"/>
        <v>successful</v>
      </c>
      <c r="C725">
        <f>IF([1]Crowdfunding_Data!F:F="successful",[1]Crowdfunding_Data!J:J,"")</f>
        <v>144</v>
      </c>
      <c r="D725" t="str">
        <f t="shared" si="30"/>
        <v/>
      </c>
      <c r="E725" t="str">
        <f>IF([1]Crowdfunding_Data!F:F="failed",[1]Crowdfunding_Data!J:J,"")</f>
        <v/>
      </c>
    </row>
    <row r="726" spans="2:5" x14ac:dyDescent="0.2">
      <c r="B726" t="str">
        <f t="shared" si="29"/>
        <v>successful</v>
      </c>
      <c r="C726">
        <f>IF([1]Crowdfunding_Data!F:F="successful",[1]Crowdfunding_Data!J:J,"")</f>
        <v>121</v>
      </c>
      <c r="D726" t="str">
        <f t="shared" si="30"/>
        <v/>
      </c>
      <c r="E726" t="str">
        <f>IF([1]Crowdfunding_Data!F:F="failed",[1]Crowdfunding_Data!J:J,"")</f>
        <v/>
      </c>
    </row>
    <row r="727" spans="2:5" x14ac:dyDescent="0.2">
      <c r="B727" t="str">
        <f t="shared" si="29"/>
        <v/>
      </c>
      <c r="C727" t="str">
        <f>IF([1]Crowdfunding_Data!F:F="successful",[1]Crowdfunding_Data!J:J,"")</f>
        <v/>
      </c>
      <c r="D727" t="str">
        <f t="shared" si="30"/>
        <v>failed</v>
      </c>
      <c r="E727">
        <f>IF([1]Crowdfunding_Data!F:F="failed",[1]Crowdfunding_Data!J:J,"")</f>
        <v>1596</v>
      </c>
    </row>
    <row r="728" spans="2:5" x14ac:dyDescent="0.2">
      <c r="B728" t="str">
        <f t="shared" si="29"/>
        <v/>
      </c>
      <c r="C728" t="str">
        <f>IF([1]Crowdfunding_Data!F:F="successful",[1]Crowdfunding_Data!J:J,"")</f>
        <v/>
      </c>
      <c r="D728" t="str">
        <f t="shared" si="30"/>
        <v/>
      </c>
      <c r="E728" t="str">
        <f>IF([1]Crowdfunding_Data!F:F="failed",[1]Crowdfunding_Data!J:J,"")</f>
        <v/>
      </c>
    </row>
    <row r="729" spans="2:5" x14ac:dyDescent="0.2">
      <c r="B729" t="str">
        <f t="shared" si="29"/>
        <v>successful</v>
      </c>
      <c r="C729">
        <f>IF([1]Crowdfunding_Data!F:F="successful",[1]Crowdfunding_Data!J:J,"")</f>
        <v>181</v>
      </c>
      <c r="D729" t="str">
        <f t="shared" si="30"/>
        <v/>
      </c>
      <c r="E729" t="str">
        <f>IF([1]Crowdfunding_Data!F:F="failed",[1]Crowdfunding_Data!J:J,"")</f>
        <v/>
      </c>
    </row>
    <row r="730" spans="2:5" x14ac:dyDescent="0.2">
      <c r="B730" t="str">
        <f t="shared" si="29"/>
        <v/>
      </c>
      <c r="C730" t="str">
        <f>IF([1]Crowdfunding_Data!F:F="successful",[1]Crowdfunding_Data!J:J,"")</f>
        <v/>
      </c>
      <c r="D730" t="str">
        <f t="shared" si="30"/>
        <v>failed</v>
      </c>
      <c r="E730">
        <f>IF([1]Crowdfunding_Data!F:F="failed",[1]Crowdfunding_Data!J:J,"")</f>
        <v>10</v>
      </c>
    </row>
    <row r="731" spans="2:5" x14ac:dyDescent="0.2">
      <c r="B731" t="str">
        <f t="shared" si="29"/>
        <v>successful</v>
      </c>
      <c r="C731">
        <f>IF([1]Crowdfunding_Data!F:F="successful",[1]Crowdfunding_Data!J:J,"")</f>
        <v>122</v>
      </c>
      <c r="D731" t="str">
        <f t="shared" si="30"/>
        <v/>
      </c>
      <c r="E731" t="str">
        <f>IF([1]Crowdfunding_Data!F:F="failed",[1]Crowdfunding_Data!J:J,"")</f>
        <v/>
      </c>
    </row>
    <row r="732" spans="2:5" x14ac:dyDescent="0.2">
      <c r="B732" t="str">
        <f t="shared" si="29"/>
        <v>successful</v>
      </c>
      <c r="C732">
        <f>IF([1]Crowdfunding_Data!F:F="successful",[1]Crowdfunding_Data!J:J,"")</f>
        <v>1071</v>
      </c>
      <c r="D732" t="str">
        <f t="shared" si="30"/>
        <v/>
      </c>
      <c r="E732" t="str">
        <f>IF([1]Crowdfunding_Data!F:F="failed",[1]Crowdfunding_Data!J:J,"")</f>
        <v/>
      </c>
    </row>
    <row r="733" spans="2:5" x14ac:dyDescent="0.2">
      <c r="B733" t="str">
        <f t="shared" si="29"/>
        <v/>
      </c>
      <c r="C733" t="str">
        <f>IF([1]Crowdfunding_Data!F:F="successful",[1]Crowdfunding_Data!J:J,"")</f>
        <v/>
      </c>
      <c r="D733" t="str">
        <f t="shared" si="30"/>
        <v/>
      </c>
      <c r="E733" t="str">
        <f>IF([1]Crowdfunding_Data!F:F="failed",[1]Crowdfunding_Data!J:J,"")</f>
        <v/>
      </c>
    </row>
    <row r="734" spans="2:5" x14ac:dyDescent="0.2">
      <c r="B734" t="str">
        <f t="shared" si="29"/>
        <v/>
      </c>
      <c r="C734" t="str">
        <f>IF([1]Crowdfunding_Data!F:F="successful",[1]Crowdfunding_Data!J:J,"")</f>
        <v/>
      </c>
      <c r="D734" t="str">
        <f t="shared" si="30"/>
        <v>failed</v>
      </c>
      <c r="E734">
        <f>IF([1]Crowdfunding_Data!F:F="failed",[1]Crowdfunding_Data!J:J,"")</f>
        <v>1121</v>
      </c>
    </row>
    <row r="735" spans="2:5" x14ac:dyDescent="0.2">
      <c r="B735" t="str">
        <f t="shared" si="29"/>
        <v>successful</v>
      </c>
      <c r="C735">
        <f>IF([1]Crowdfunding_Data!F:F="successful",[1]Crowdfunding_Data!J:J,"")</f>
        <v>980</v>
      </c>
      <c r="D735" t="str">
        <f t="shared" si="30"/>
        <v/>
      </c>
      <c r="E735" t="str">
        <f>IF([1]Crowdfunding_Data!F:F="failed",[1]Crowdfunding_Data!J:J,"")</f>
        <v/>
      </c>
    </row>
    <row r="736" spans="2:5" x14ac:dyDescent="0.2">
      <c r="B736" t="str">
        <f t="shared" si="29"/>
        <v>successful</v>
      </c>
      <c r="C736">
        <f>IF([1]Crowdfunding_Data!F:F="successful",[1]Crowdfunding_Data!J:J,"")</f>
        <v>536</v>
      </c>
      <c r="D736" t="str">
        <f t="shared" si="30"/>
        <v/>
      </c>
      <c r="E736" t="str">
        <f>IF([1]Crowdfunding_Data!F:F="failed",[1]Crowdfunding_Data!J:J,"")</f>
        <v/>
      </c>
    </row>
    <row r="737" spans="2:5" x14ac:dyDescent="0.2">
      <c r="B737" t="str">
        <f t="shared" si="29"/>
        <v>successful</v>
      </c>
      <c r="C737">
        <f>IF([1]Crowdfunding_Data!F:F="successful",[1]Crowdfunding_Data!J:J,"")</f>
        <v>1991</v>
      </c>
      <c r="D737" t="str">
        <f t="shared" si="30"/>
        <v/>
      </c>
      <c r="E737" t="str">
        <f>IF([1]Crowdfunding_Data!F:F="failed",[1]Crowdfunding_Data!J:J,"")</f>
        <v/>
      </c>
    </row>
    <row r="738" spans="2:5" x14ac:dyDescent="0.2">
      <c r="B738" t="str">
        <f t="shared" si="29"/>
        <v/>
      </c>
      <c r="C738" t="str">
        <f>IF([1]Crowdfunding_Data!F:F="successful",[1]Crowdfunding_Data!J:J,"")</f>
        <v/>
      </c>
      <c r="D738" t="str">
        <f t="shared" si="30"/>
        <v/>
      </c>
      <c r="E738" t="str">
        <f>IF([1]Crowdfunding_Data!F:F="failed",[1]Crowdfunding_Data!J:J,"")</f>
        <v/>
      </c>
    </row>
    <row r="739" spans="2:5" x14ac:dyDescent="0.2">
      <c r="B739" t="str">
        <f t="shared" si="29"/>
        <v>successful</v>
      </c>
      <c r="C739">
        <f>IF([1]Crowdfunding_Data!F:F="successful",[1]Crowdfunding_Data!J:J,"")</f>
        <v>180</v>
      </c>
      <c r="D739" t="str">
        <f t="shared" si="30"/>
        <v/>
      </c>
      <c r="E739" t="str">
        <f>IF([1]Crowdfunding_Data!F:F="failed",[1]Crowdfunding_Data!J:J,"")</f>
        <v/>
      </c>
    </row>
    <row r="740" spans="2:5" x14ac:dyDescent="0.2">
      <c r="B740" t="str">
        <f t="shared" si="29"/>
        <v/>
      </c>
      <c r="C740" t="str">
        <f>IF([1]Crowdfunding_Data!F:F="successful",[1]Crowdfunding_Data!J:J,"")</f>
        <v/>
      </c>
      <c r="D740" t="str">
        <f t="shared" si="30"/>
        <v>failed</v>
      </c>
      <c r="E740">
        <f>IF([1]Crowdfunding_Data!F:F="failed",[1]Crowdfunding_Data!J:J,"")</f>
        <v>15</v>
      </c>
    </row>
    <row r="741" spans="2:5" x14ac:dyDescent="0.2">
      <c r="B741" t="str">
        <f t="shared" si="29"/>
        <v/>
      </c>
      <c r="C741" t="str">
        <f>IF([1]Crowdfunding_Data!F:F="successful",[1]Crowdfunding_Data!J:J,"")</f>
        <v/>
      </c>
      <c r="D741" t="str">
        <f t="shared" si="30"/>
        <v>failed</v>
      </c>
      <c r="E741">
        <f>IF([1]Crowdfunding_Data!F:F="failed",[1]Crowdfunding_Data!J:J,"")</f>
        <v>191</v>
      </c>
    </row>
    <row r="742" spans="2:5" x14ac:dyDescent="0.2">
      <c r="B742" t="str">
        <f t="shared" si="29"/>
        <v/>
      </c>
      <c r="C742" t="str">
        <f>IF([1]Crowdfunding_Data!F:F="successful",[1]Crowdfunding_Data!J:J,"")</f>
        <v/>
      </c>
      <c r="D742" t="str">
        <f t="shared" si="30"/>
        <v>failed</v>
      </c>
      <c r="E742">
        <f>IF([1]Crowdfunding_Data!F:F="failed",[1]Crowdfunding_Data!J:J,"")</f>
        <v>16</v>
      </c>
    </row>
    <row r="743" spans="2:5" x14ac:dyDescent="0.2">
      <c r="B743" t="str">
        <f t="shared" si="29"/>
        <v>successful</v>
      </c>
      <c r="C743">
        <f>IF([1]Crowdfunding_Data!F:F="successful",[1]Crowdfunding_Data!J:J,"")</f>
        <v>130</v>
      </c>
      <c r="D743" t="str">
        <f t="shared" si="30"/>
        <v/>
      </c>
      <c r="E743" t="str">
        <f>IF([1]Crowdfunding_Data!F:F="failed",[1]Crowdfunding_Data!J:J,"")</f>
        <v/>
      </c>
    </row>
    <row r="744" spans="2:5" x14ac:dyDescent="0.2">
      <c r="B744" t="str">
        <f t="shared" si="29"/>
        <v>successful</v>
      </c>
      <c r="C744">
        <f>IF([1]Crowdfunding_Data!F:F="successful",[1]Crowdfunding_Data!J:J,"")</f>
        <v>122</v>
      </c>
      <c r="D744" t="str">
        <f t="shared" si="30"/>
        <v/>
      </c>
      <c r="E744" t="str">
        <f>IF([1]Crowdfunding_Data!F:F="failed",[1]Crowdfunding_Data!J:J,"")</f>
        <v/>
      </c>
    </row>
    <row r="745" spans="2:5" x14ac:dyDescent="0.2">
      <c r="B745" t="str">
        <f t="shared" si="29"/>
        <v/>
      </c>
      <c r="C745" t="str">
        <f>IF([1]Crowdfunding_Data!F:F="successful",[1]Crowdfunding_Data!J:J,"")</f>
        <v/>
      </c>
      <c r="D745" t="str">
        <f t="shared" si="30"/>
        <v>failed</v>
      </c>
      <c r="E745">
        <f>IF([1]Crowdfunding_Data!F:F="failed",[1]Crowdfunding_Data!J:J,"")</f>
        <v>17</v>
      </c>
    </row>
    <row r="746" spans="2:5" x14ac:dyDescent="0.2">
      <c r="B746" t="str">
        <f t="shared" si="29"/>
        <v>successful</v>
      </c>
      <c r="C746">
        <f>IF([1]Crowdfunding_Data!F:F="successful",[1]Crowdfunding_Data!J:J,"")</f>
        <v>140</v>
      </c>
      <c r="D746" t="str">
        <f t="shared" si="30"/>
        <v/>
      </c>
      <c r="E746" t="str">
        <f>IF([1]Crowdfunding_Data!F:F="failed",[1]Crowdfunding_Data!J:J,"")</f>
        <v/>
      </c>
    </row>
    <row r="747" spans="2:5" x14ac:dyDescent="0.2">
      <c r="B747" t="str">
        <f t="shared" si="29"/>
        <v/>
      </c>
      <c r="C747" t="str">
        <f>IF([1]Crowdfunding_Data!F:F="successful",[1]Crowdfunding_Data!J:J,"")</f>
        <v/>
      </c>
      <c r="D747" t="str">
        <f t="shared" si="30"/>
        <v>failed</v>
      </c>
      <c r="E747">
        <f>IF([1]Crowdfunding_Data!F:F="failed",[1]Crowdfunding_Data!J:J,"")</f>
        <v>34</v>
      </c>
    </row>
    <row r="748" spans="2:5" x14ac:dyDescent="0.2">
      <c r="B748" t="str">
        <f t="shared" si="29"/>
        <v>successful</v>
      </c>
      <c r="C748">
        <f>IF([1]Crowdfunding_Data!F:F="successful",[1]Crowdfunding_Data!J:J,"")</f>
        <v>3388</v>
      </c>
      <c r="D748" t="str">
        <f t="shared" si="30"/>
        <v/>
      </c>
      <c r="E748" t="str">
        <f>IF([1]Crowdfunding_Data!F:F="failed",[1]Crowdfunding_Data!J:J,"")</f>
        <v/>
      </c>
    </row>
    <row r="749" spans="2:5" x14ac:dyDescent="0.2">
      <c r="B749" t="str">
        <f t="shared" si="29"/>
        <v>successful</v>
      </c>
      <c r="C749">
        <f>IF([1]Crowdfunding_Data!F:F="successful",[1]Crowdfunding_Data!J:J,"")</f>
        <v>280</v>
      </c>
      <c r="D749" t="str">
        <f t="shared" si="30"/>
        <v/>
      </c>
      <c r="E749" t="str">
        <f>IF([1]Crowdfunding_Data!F:F="failed",[1]Crowdfunding_Data!J:J,"")</f>
        <v/>
      </c>
    </row>
    <row r="750" spans="2:5" x14ac:dyDescent="0.2">
      <c r="B750" t="str">
        <f t="shared" si="29"/>
        <v/>
      </c>
      <c r="C750" t="str">
        <f>IF([1]Crowdfunding_Data!F:F="successful",[1]Crowdfunding_Data!J:J,"")</f>
        <v/>
      </c>
      <c r="D750" t="str">
        <f t="shared" si="30"/>
        <v/>
      </c>
      <c r="E750" t="str">
        <f>IF([1]Crowdfunding_Data!F:F="failed",[1]Crowdfunding_Data!J:J,"")</f>
        <v/>
      </c>
    </row>
    <row r="751" spans="2:5" x14ac:dyDescent="0.2">
      <c r="B751" t="str">
        <f t="shared" si="29"/>
        <v>successful</v>
      </c>
      <c r="C751">
        <f>IF([1]Crowdfunding_Data!F:F="successful",[1]Crowdfunding_Data!J:J,"")</f>
        <v>366</v>
      </c>
      <c r="D751" t="str">
        <f t="shared" si="30"/>
        <v/>
      </c>
      <c r="E751" t="str">
        <f>IF([1]Crowdfunding_Data!F:F="failed",[1]Crowdfunding_Data!J:J,"")</f>
        <v/>
      </c>
    </row>
    <row r="752" spans="2:5" x14ac:dyDescent="0.2">
      <c r="B752" t="str">
        <f t="shared" si="29"/>
        <v/>
      </c>
      <c r="C752" t="str">
        <f>IF([1]Crowdfunding_Data!F:F="successful",[1]Crowdfunding_Data!J:J,"")</f>
        <v/>
      </c>
      <c r="D752" t="str">
        <f t="shared" si="30"/>
        <v>failed</v>
      </c>
      <c r="E752">
        <f>IF([1]Crowdfunding_Data!F:F="failed",[1]Crowdfunding_Data!J:J,"")</f>
        <v>1</v>
      </c>
    </row>
    <row r="753" spans="2:5" x14ac:dyDescent="0.2">
      <c r="B753" t="str">
        <f t="shared" si="29"/>
        <v>successful</v>
      </c>
      <c r="C753">
        <f>IF([1]Crowdfunding_Data!F:F="successful",[1]Crowdfunding_Data!J:J,"")</f>
        <v>270</v>
      </c>
      <c r="D753" t="str">
        <f t="shared" si="30"/>
        <v/>
      </c>
      <c r="E753" t="str">
        <f>IF([1]Crowdfunding_Data!F:F="failed",[1]Crowdfunding_Data!J:J,"")</f>
        <v/>
      </c>
    </row>
    <row r="754" spans="2:5" x14ac:dyDescent="0.2">
      <c r="B754" t="str">
        <f t="shared" si="29"/>
        <v/>
      </c>
      <c r="C754" t="str">
        <f>IF([1]Crowdfunding_Data!F:F="successful",[1]Crowdfunding_Data!J:J,"")</f>
        <v/>
      </c>
      <c r="D754" t="str">
        <f t="shared" si="30"/>
        <v/>
      </c>
      <c r="E754" t="str">
        <f>IF([1]Crowdfunding_Data!F:F="failed",[1]Crowdfunding_Data!J:J,"")</f>
        <v/>
      </c>
    </row>
    <row r="755" spans="2:5" x14ac:dyDescent="0.2">
      <c r="B755" t="str">
        <f t="shared" si="29"/>
        <v>successful</v>
      </c>
      <c r="C755">
        <f>IF([1]Crowdfunding_Data!F:F="successful",[1]Crowdfunding_Data!J:J,"")</f>
        <v>137</v>
      </c>
      <c r="D755" t="str">
        <f t="shared" si="30"/>
        <v/>
      </c>
      <c r="E755" t="str">
        <f>IF([1]Crowdfunding_Data!F:F="failed",[1]Crowdfunding_Data!J:J,"")</f>
        <v/>
      </c>
    </row>
    <row r="756" spans="2:5" x14ac:dyDescent="0.2">
      <c r="B756" t="str">
        <f t="shared" si="29"/>
        <v>successful</v>
      </c>
      <c r="C756">
        <f>IF([1]Crowdfunding_Data!F:F="successful",[1]Crowdfunding_Data!J:J,"")</f>
        <v>3205</v>
      </c>
      <c r="D756" t="str">
        <f t="shared" si="30"/>
        <v/>
      </c>
      <c r="E756" t="str">
        <f>IF([1]Crowdfunding_Data!F:F="failed",[1]Crowdfunding_Data!J:J,"")</f>
        <v/>
      </c>
    </row>
    <row r="757" spans="2:5" x14ac:dyDescent="0.2">
      <c r="B757" t="str">
        <f t="shared" si="29"/>
        <v>successful</v>
      </c>
      <c r="C757">
        <f>IF([1]Crowdfunding_Data!F:F="successful",[1]Crowdfunding_Data!J:J,"")</f>
        <v>288</v>
      </c>
      <c r="D757" t="str">
        <f t="shared" si="30"/>
        <v/>
      </c>
      <c r="E757" t="str">
        <f>IF([1]Crowdfunding_Data!F:F="failed",[1]Crowdfunding_Data!J:J,"")</f>
        <v/>
      </c>
    </row>
    <row r="758" spans="2:5" x14ac:dyDescent="0.2">
      <c r="B758" t="str">
        <f t="shared" si="29"/>
        <v>successful</v>
      </c>
      <c r="C758">
        <f>IF([1]Crowdfunding_Data!F:F="successful",[1]Crowdfunding_Data!J:J,"")</f>
        <v>148</v>
      </c>
      <c r="D758" t="str">
        <f t="shared" si="30"/>
        <v/>
      </c>
      <c r="E758" t="str">
        <f>IF([1]Crowdfunding_Data!F:F="failed",[1]Crowdfunding_Data!J:J,"")</f>
        <v/>
      </c>
    </row>
    <row r="759" spans="2:5" x14ac:dyDescent="0.2">
      <c r="B759" t="str">
        <f t="shared" si="29"/>
        <v>successful</v>
      </c>
      <c r="C759">
        <f>IF([1]Crowdfunding_Data!F:F="successful",[1]Crowdfunding_Data!J:J,"")</f>
        <v>114</v>
      </c>
      <c r="D759" t="str">
        <f t="shared" si="30"/>
        <v/>
      </c>
      <c r="E759" t="str">
        <f>IF([1]Crowdfunding_Data!F:F="failed",[1]Crowdfunding_Data!J:J,"")</f>
        <v/>
      </c>
    </row>
    <row r="760" spans="2:5" x14ac:dyDescent="0.2">
      <c r="B760" t="str">
        <f t="shared" si="29"/>
        <v>successful</v>
      </c>
      <c r="C760">
        <f>IF([1]Crowdfunding_Data!F:F="successful",[1]Crowdfunding_Data!J:J,"")</f>
        <v>1518</v>
      </c>
      <c r="D760" t="str">
        <f t="shared" si="30"/>
        <v/>
      </c>
      <c r="E760" t="str">
        <f>IF([1]Crowdfunding_Data!F:F="failed",[1]Crowdfunding_Data!J:J,"")</f>
        <v/>
      </c>
    </row>
    <row r="761" spans="2:5" x14ac:dyDescent="0.2">
      <c r="B761" t="str">
        <f t="shared" si="29"/>
        <v/>
      </c>
      <c r="C761" t="str">
        <f>IF([1]Crowdfunding_Data!F:F="successful",[1]Crowdfunding_Data!J:J,"")</f>
        <v/>
      </c>
      <c r="D761" t="str">
        <f t="shared" si="30"/>
        <v>failed</v>
      </c>
      <c r="E761">
        <f>IF([1]Crowdfunding_Data!F:F="failed",[1]Crowdfunding_Data!J:J,"")</f>
        <v>1274</v>
      </c>
    </row>
    <row r="762" spans="2:5" x14ac:dyDescent="0.2">
      <c r="B762" t="str">
        <f t="shared" si="29"/>
        <v/>
      </c>
      <c r="C762" t="str">
        <f>IF([1]Crowdfunding_Data!F:F="successful",[1]Crowdfunding_Data!J:J,"")</f>
        <v/>
      </c>
      <c r="D762" t="str">
        <f t="shared" si="30"/>
        <v>failed</v>
      </c>
      <c r="E762">
        <f>IF([1]Crowdfunding_Data!F:F="failed",[1]Crowdfunding_Data!J:J,"")</f>
        <v>210</v>
      </c>
    </row>
    <row r="763" spans="2:5" x14ac:dyDescent="0.2">
      <c r="B763" t="str">
        <f t="shared" si="29"/>
        <v>successful</v>
      </c>
      <c r="C763">
        <f>IF([1]Crowdfunding_Data!F:F="successful",[1]Crowdfunding_Data!J:J,"")</f>
        <v>166</v>
      </c>
      <c r="D763" t="str">
        <f t="shared" si="30"/>
        <v/>
      </c>
      <c r="E763" t="str">
        <f>IF([1]Crowdfunding_Data!F:F="failed",[1]Crowdfunding_Data!J:J,"")</f>
        <v/>
      </c>
    </row>
    <row r="764" spans="2:5" x14ac:dyDescent="0.2">
      <c r="B764" t="str">
        <f t="shared" si="29"/>
        <v>successful</v>
      </c>
      <c r="C764">
        <f>IF([1]Crowdfunding_Data!F:F="successful",[1]Crowdfunding_Data!J:J,"")</f>
        <v>100</v>
      </c>
      <c r="D764" t="str">
        <f t="shared" si="30"/>
        <v/>
      </c>
      <c r="E764" t="str">
        <f>IF([1]Crowdfunding_Data!F:F="failed",[1]Crowdfunding_Data!J:J,"")</f>
        <v/>
      </c>
    </row>
    <row r="765" spans="2:5" x14ac:dyDescent="0.2">
      <c r="B765" t="str">
        <f t="shared" si="29"/>
        <v>successful</v>
      </c>
      <c r="C765">
        <f>IF([1]Crowdfunding_Data!F:F="successful",[1]Crowdfunding_Data!J:J,"")</f>
        <v>235</v>
      </c>
      <c r="D765" t="str">
        <f t="shared" si="30"/>
        <v/>
      </c>
      <c r="E765" t="str">
        <f>IF([1]Crowdfunding_Data!F:F="failed",[1]Crowdfunding_Data!J:J,"")</f>
        <v/>
      </c>
    </row>
    <row r="766" spans="2:5" x14ac:dyDescent="0.2">
      <c r="D766" t="str">
        <f t="shared" si="30"/>
        <v/>
      </c>
      <c r="E766" t="str">
        <f>IF([1]Crowdfunding_Data!F:F="failed",[1]Crowdfunding_Data!J:J,"")</f>
        <v/>
      </c>
    </row>
    <row r="767" spans="2:5" x14ac:dyDescent="0.2">
      <c r="D767" t="str">
        <f t="shared" si="30"/>
        <v/>
      </c>
      <c r="E767" t="str">
        <f>IF([1]Crowdfunding_Data!F:F="failed",[1]Crowdfunding_Data!J:J,"")</f>
        <v/>
      </c>
    </row>
    <row r="768" spans="2:5" x14ac:dyDescent="0.2">
      <c r="D768" t="str">
        <f t="shared" si="30"/>
        <v>failed</v>
      </c>
      <c r="E768">
        <f>IF([1]Crowdfunding_Data!F:F="failed",[1]Crowdfunding_Data!J:J,"")</f>
        <v>248</v>
      </c>
    </row>
    <row r="769" spans="4:5" x14ac:dyDescent="0.2">
      <c r="D769" t="str">
        <f t="shared" si="30"/>
        <v>failed</v>
      </c>
      <c r="E769">
        <f>IF([1]Crowdfunding_Data!F:F="failed",[1]Crowdfunding_Data!J:J,"")</f>
        <v>513</v>
      </c>
    </row>
    <row r="770" spans="4:5" x14ac:dyDescent="0.2">
      <c r="D770" t="str">
        <f t="shared" si="30"/>
        <v/>
      </c>
      <c r="E770" t="str">
        <f>IF([1]Crowdfunding_Data!F:F="failed",[1]Crowdfunding_Data!J:J,"")</f>
        <v/>
      </c>
    </row>
    <row r="771" spans="4:5" x14ac:dyDescent="0.2">
      <c r="D771" t="str">
        <f t="shared" ref="D771:D834" si="31">IF(ISNUMBER(E771),"failed","")</f>
        <v>failed</v>
      </c>
      <c r="E771">
        <f>IF([1]Crowdfunding_Data!F:F="failed",[1]Crowdfunding_Data!J:J,"")</f>
        <v>3410</v>
      </c>
    </row>
    <row r="772" spans="4:5" x14ac:dyDescent="0.2">
      <c r="D772" t="str">
        <f t="shared" si="31"/>
        <v/>
      </c>
      <c r="E772" t="str">
        <f>IF([1]Crowdfunding_Data!F:F="failed",[1]Crowdfunding_Data!J:J,"")</f>
        <v/>
      </c>
    </row>
    <row r="773" spans="4:5" x14ac:dyDescent="0.2">
      <c r="D773" t="str">
        <f t="shared" si="31"/>
        <v/>
      </c>
      <c r="E773" t="str">
        <f>IF([1]Crowdfunding_Data!F:F="failed",[1]Crowdfunding_Data!J:J,"")</f>
        <v/>
      </c>
    </row>
    <row r="774" spans="4:5" x14ac:dyDescent="0.2">
      <c r="D774" t="str">
        <f t="shared" si="31"/>
        <v/>
      </c>
      <c r="E774" t="str">
        <f>IF([1]Crowdfunding_Data!F:F="failed",[1]Crowdfunding_Data!J:J,"")</f>
        <v/>
      </c>
    </row>
    <row r="775" spans="4:5" x14ac:dyDescent="0.2">
      <c r="D775" t="str">
        <f t="shared" si="31"/>
        <v/>
      </c>
      <c r="E775" t="str">
        <f>IF([1]Crowdfunding_Data!F:F="failed",[1]Crowdfunding_Data!J:J,"")</f>
        <v/>
      </c>
    </row>
    <row r="776" spans="4:5" x14ac:dyDescent="0.2">
      <c r="D776" t="str">
        <f t="shared" si="31"/>
        <v/>
      </c>
      <c r="E776" t="str">
        <f>IF([1]Crowdfunding_Data!F:F="failed",[1]Crowdfunding_Data!J:J,"")</f>
        <v/>
      </c>
    </row>
    <row r="777" spans="4:5" x14ac:dyDescent="0.2">
      <c r="D777" t="str">
        <f t="shared" si="31"/>
        <v>failed</v>
      </c>
      <c r="E777">
        <f>IF([1]Crowdfunding_Data!F:F="failed",[1]Crowdfunding_Data!J:J,"")</f>
        <v>10</v>
      </c>
    </row>
    <row r="778" spans="4:5" x14ac:dyDescent="0.2">
      <c r="D778" t="str">
        <f t="shared" si="31"/>
        <v>failed</v>
      </c>
      <c r="E778">
        <f>IF([1]Crowdfunding_Data!F:F="failed",[1]Crowdfunding_Data!J:J,"")</f>
        <v>2201</v>
      </c>
    </row>
    <row r="779" spans="4:5" x14ac:dyDescent="0.2">
      <c r="D779" t="str">
        <f t="shared" si="31"/>
        <v>failed</v>
      </c>
      <c r="E779">
        <f>IF([1]Crowdfunding_Data!F:F="failed",[1]Crowdfunding_Data!J:J,"")</f>
        <v>676</v>
      </c>
    </row>
    <row r="780" spans="4:5" x14ac:dyDescent="0.2">
      <c r="D780" t="str">
        <f t="shared" si="31"/>
        <v/>
      </c>
      <c r="E780" t="str">
        <f>IF([1]Crowdfunding_Data!F:F="failed",[1]Crowdfunding_Data!J:J,"")</f>
        <v/>
      </c>
    </row>
    <row r="781" spans="4:5" x14ac:dyDescent="0.2">
      <c r="D781" t="str">
        <f t="shared" si="31"/>
        <v>failed</v>
      </c>
      <c r="E781">
        <f>IF([1]Crowdfunding_Data!F:F="failed",[1]Crowdfunding_Data!J:J,"")</f>
        <v>831</v>
      </c>
    </row>
    <row r="782" spans="4:5" x14ac:dyDescent="0.2">
      <c r="D782" t="str">
        <f t="shared" si="31"/>
        <v/>
      </c>
      <c r="E782" t="str">
        <f>IF([1]Crowdfunding_Data!F:F="failed",[1]Crowdfunding_Data!J:J,"")</f>
        <v/>
      </c>
    </row>
    <row r="783" spans="4:5" x14ac:dyDescent="0.2">
      <c r="D783" t="str">
        <f t="shared" si="31"/>
        <v/>
      </c>
      <c r="E783" t="str">
        <f>IF([1]Crowdfunding_Data!F:F="failed",[1]Crowdfunding_Data!J:J,"")</f>
        <v/>
      </c>
    </row>
    <row r="784" spans="4:5" x14ac:dyDescent="0.2">
      <c r="D784" t="str">
        <f t="shared" si="31"/>
        <v/>
      </c>
      <c r="E784" t="str">
        <f>IF([1]Crowdfunding_Data!F:F="failed",[1]Crowdfunding_Data!J:J,"")</f>
        <v/>
      </c>
    </row>
    <row r="785" spans="4:5" x14ac:dyDescent="0.2">
      <c r="D785" t="str">
        <f t="shared" si="31"/>
        <v/>
      </c>
      <c r="E785" t="str">
        <f>IF([1]Crowdfunding_Data!F:F="failed",[1]Crowdfunding_Data!J:J,"")</f>
        <v/>
      </c>
    </row>
    <row r="786" spans="4:5" x14ac:dyDescent="0.2">
      <c r="D786" t="str">
        <f t="shared" si="31"/>
        <v/>
      </c>
      <c r="E786" t="str">
        <f>IF([1]Crowdfunding_Data!F:F="failed",[1]Crowdfunding_Data!J:J,"")</f>
        <v/>
      </c>
    </row>
    <row r="787" spans="4:5" x14ac:dyDescent="0.2">
      <c r="D787" t="str">
        <f t="shared" si="31"/>
        <v/>
      </c>
      <c r="E787" t="str">
        <f>IF([1]Crowdfunding_Data!F:F="failed",[1]Crowdfunding_Data!J:J,"")</f>
        <v/>
      </c>
    </row>
    <row r="788" spans="4:5" x14ac:dyDescent="0.2">
      <c r="D788" t="str">
        <f t="shared" si="31"/>
        <v/>
      </c>
      <c r="E788" t="str">
        <f>IF([1]Crowdfunding_Data!F:F="failed",[1]Crowdfunding_Data!J:J,"")</f>
        <v/>
      </c>
    </row>
    <row r="789" spans="4:5" x14ac:dyDescent="0.2">
      <c r="D789" t="str">
        <f t="shared" si="31"/>
        <v>failed</v>
      </c>
      <c r="E789">
        <f>IF([1]Crowdfunding_Data!F:F="failed",[1]Crowdfunding_Data!J:J,"")</f>
        <v>859</v>
      </c>
    </row>
    <row r="790" spans="4:5" x14ac:dyDescent="0.2">
      <c r="D790" t="str">
        <f t="shared" si="31"/>
        <v/>
      </c>
      <c r="E790" t="str">
        <f>IF([1]Crowdfunding_Data!F:F="failed",[1]Crowdfunding_Data!J:J,"")</f>
        <v/>
      </c>
    </row>
    <row r="791" spans="4:5" x14ac:dyDescent="0.2">
      <c r="D791" t="str">
        <f t="shared" si="31"/>
        <v>failed</v>
      </c>
      <c r="E791">
        <f>IF([1]Crowdfunding_Data!F:F="failed",[1]Crowdfunding_Data!J:J,"")</f>
        <v>45</v>
      </c>
    </row>
    <row r="792" spans="4:5" x14ac:dyDescent="0.2">
      <c r="D792" t="str">
        <f t="shared" si="31"/>
        <v/>
      </c>
      <c r="E792" t="str">
        <f>IF([1]Crowdfunding_Data!F:F="failed",[1]Crowdfunding_Data!J:J,"")</f>
        <v/>
      </c>
    </row>
    <row r="793" spans="4:5" x14ac:dyDescent="0.2">
      <c r="D793" t="str">
        <f t="shared" si="31"/>
        <v>failed</v>
      </c>
      <c r="E793">
        <f>IF([1]Crowdfunding_Data!F:F="failed",[1]Crowdfunding_Data!J:J,"")</f>
        <v>6</v>
      </c>
    </row>
    <row r="794" spans="4:5" x14ac:dyDescent="0.2">
      <c r="D794" t="str">
        <f t="shared" si="31"/>
        <v>failed</v>
      </c>
      <c r="E794">
        <f>IF([1]Crowdfunding_Data!F:F="failed",[1]Crowdfunding_Data!J:J,"")</f>
        <v>7</v>
      </c>
    </row>
    <row r="795" spans="4:5" x14ac:dyDescent="0.2">
      <c r="D795" t="str">
        <f t="shared" si="31"/>
        <v/>
      </c>
      <c r="E795" t="str">
        <f>IF([1]Crowdfunding_Data!F:F="failed",[1]Crowdfunding_Data!J:J,"")</f>
        <v/>
      </c>
    </row>
    <row r="796" spans="4:5" x14ac:dyDescent="0.2">
      <c r="D796" t="str">
        <f t="shared" si="31"/>
        <v/>
      </c>
      <c r="E796" t="str">
        <f>IF([1]Crowdfunding_Data!F:F="failed",[1]Crowdfunding_Data!J:J,"")</f>
        <v/>
      </c>
    </row>
    <row r="797" spans="4:5" x14ac:dyDescent="0.2">
      <c r="D797" t="str">
        <f t="shared" si="31"/>
        <v>failed</v>
      </c>
      <c r="E797">
        <f>IF([1]Crowdfunding_Data!F:F="failed",[1]Crowdfunding_Data!J:J,"")</f>
        <v>31</v>
      </c>
    </row>
    <row r="798" spans="4:5" x14ac:dyDescent="0.2">
      <c r="D798" t="str">
        <f t="shared" si="31"/>
        <v>failed</v>
      </c>
      <c r="E798">
        <f>IF([1]Crowdfunding_Data!F:F="failed",[1]Crowdfunding_Data!J:J,"")</f>
        <v>78</v>
      </c>
    </row>
    <row r="799" spans="4:5" x14ac:dyDescent="0.2">
      <c r="D799" t="str">
        <f t="shared" si="31"/>
        <v/>
      </c>
      <c r="E799" t="str">
        <f>IF([1]Crowdfunding_Data!F:F="failed",[1]Crowdfunding_Data!J:J,"")</f>
        <v/>
      </c>
    </row>
    <row r="800" spans="4:5" x14ac:dyDescent="0.2">
      <c r="D800" t="str">
        <f t="shared" si="31"/>
        <v/>
      </c>
      <c r="E800" t="str">
        <f>IF([1]Crowdfunding_Data!F:F="failed",[1]Crowdfunding_Data!J:J,"")</f>
        <v/>
      </c>
    </row>
    <row r="801" spans="4:5" x14ac:dyDescent="0.2">
      <c r="D801" t="str">
        <f t="shared" si="31"/>
        <v>failed</v>
      </c>
      <c r="E801">
        <f>IF([1]Crowdfunding_Data!F:F="failed",[1]Crowdfunding_Data!J:J,"")</f>
        <v>1225</v>
      </c>
    </row>
    <row r="802" spans="4:5" x14ac:dyDescent="0.2">
      <c r="D802" t="str">
        <f t="shared" si="31"/>
        <v>failed</v>
      </c>
      <c r="E802">
        <f>IF([1]Crowdfunding_Data!F:F="failed",[1]Crowdfunding_Data!J:J,"")</f>
        <v>1</v>
      </c>
    </row>
    <row r="803" spans="4:5" x14ac:dyDescent="0.2">
      <c r="D803" t="str">
        <f t="shared" si="31"/>
        <v/>
      </c>
      <c r="E803" t="str">
        <f>IF([1]Crowdfunding_Data!F:F="failed",[1]Crowdfunding_Data!J:J,"")</f>
        <v/>
      </c>
    </row>
    <row r="804" spans="4:5" x14ac:dyDescent="0.2">
      <c r="D804" t="str">
        <f t="shared" si="31"/>
        <v/>
      </c>
      <c r="E804" t="str">
        <f>IF([1]Crowdfunding_Data!F:F="failed",[1]Crowdfunding_Data!J:J,"")</f>
        <v/>
      </c>
    </row>
    <row r="805" spans="4:5" x14ac:dyDescent="0.2">
      <c r="D805" t="str">
        <f t="shared" si="31"/>
        <v/>
      </c>
      <c r="E805" t="str">
        <f>IF([1]Crowdfunding_Data!F:F="failed",[1]Crowdfunding_Data!J:J,"")</f>
        <v/>
      </c>
    </row>
    <row r="806" spans="4:5" x14ac:dyDescent="0.2">
      <c r="D806" t="str">
        <f t="shared" si="31"/>
        <v/>
      </c>
      <c r="E806" t="str">
        <f>IF([1]Crowdfunding_Data!F:F="failed",[1]Crowdfunding_Data!J:J,"")</f>
        <v/>
      </c>
    </row>
    <row r="807" spans="4:5" x14ac:dyDescent="0.2">
      <c r="D807" t="str">
        <f t="shared" si="31"/>
        <v>failed</v>
      </c>
      <c r="E807">
        <f>IF([1]Crowdfunding_Data!F:F="failed",[1]Crowdfunding_Data!J:J,"")</f>
        <v>67</v>
      </c>
    </row>
    <row r="808" spans="4:5" x14ac:dyDescent="0.2">
      <c r="D808" t="str">
        <f t="shared" si="31"/>
        <v/>
      </c>
      <c r="E808" t="str">
        <f>IF([1]Crowdfunding_Data!F:F="failed",[1]Crowdfunding_Data!J:J,"")</f>
        <v/>
      </c>
    </row>
    <row r="809" spans="4:5" x14ac:dyDescent="0.2">
      <c r="D809" t="str">
        <f t="shared" si="31"/>
        <v/>
      </c>
      <c r="E809" t="str">
        <f>IF([1]Crowdfunding_Data!F:F="failed",[1]Crowdfunding_Data!J:J,"")</f>
        <v/>
      </c>
    </row>
    <row r="810" spans="4:5" x14ac:dyDescent="0.2">
      <c r="D810" t="str">
        <f t="shared" si="31"/>
        <v>failed</v>
      </c>
      <c r="E810">
        <f>IF([1]Crowdfunding_Data!F:F="failed",[1]Crowdfunding_Data!J:J,"")</f>
        <v>19</v>
      </c>
    </row>
    <row r="811" spans="4:5" x14ac:dyDescent="0.2">
      <c r="D811" t="str">
        <f t="shared" si="31"/>
        <v>failed</v>
      </c>
      <c r="E811">
        <f>IF([1]Crowdfunding_Data!F:F="failed",[1]Crowdfunding_Data!J:J,"")</f>
        <v>2108</v>
      </c>
    </row>
    <row r="812" spans="4:5" x14ac:dyDescent="0.2">
      <c r="D812" t="str">
        <f t="shared" si="31"/>
        <v/>
      </c>
      <c r="E812" t="str">
        <f>IF([1]Crowdfunding_Data!F:F="failed",[1]Crowdfunding_Data!J:J,"")</f>
        <v/>
      </c>
    </row>
    <row r="813" spans="4:5" x14ac:dyDescent="0.2">
      <c r="D813" t="str">
        <f t="shared" si="31"/>
        <v>failed</v>
      </c>
      <c r="E813">
        <f>IF([1]Crowdfunding_Data!F:F="failed",[1]Crowdfunding_Data!J:J,"")</f>
        <v>679</v>
      </c>
    </row>
    <row r="814" spans="4:5" x14ac:dyDescent="0.2">
      <c r="D814" t="str">
        <f t="shared" si="31"/>
        <v/>
      </c>
      <c r="E814" t="str">
        <f>IF([1]Crowdfunding_Data!F:F="failed",[1]Crowdfunding_Data!J:J,"")</f>
        <v/>
      </c>
    </row>
    <row r="815" spans="4:5" x14ac:dyDescent="0.2">
      <c r="D815" t="str">
        <f t="shared" si="31"/>
        <v/>
      </c>
      <c r="E815" t="str">
        <f>IF([1]Crowdfunding_Data!F:F="failed",[1]Crowdfunding_Data!J:J,"")</f>
        <v/>
      </c>
    </row>
    <row r="816" spans="4:5" x14ac:dyDescent="0.2">
      <c r="D816" t="str">
        <f t="shared" si="31"/>
        <v>failed</v>
      </c>
      <c r="E816">
        <f>IF([1]Crowdfunding_Data!F:F="failed",[1]Crowdfunding_Data!J:J,"")</f>
        <v>36</v>
      </c>
    </row>
    <row r="817" spans="4:5" x14ac:dyDescent="0.2">
      <c r="D817" t="str">
        <f t="shared" si="31"/>
        <v/>
      </c>
      <c r="E817" t="str">
        <f>IF([1]Crowdfunding_Data!F:F="failed",[1]Crowdfunding_Data!J:J,"")</f>
        <v/>
      </c>
    </row>
    <row r="818" spans="4:5" x14ac:dyDescent="0.2">
      <c r="D818" t="str">
        <f t="shared" si="31"/>
        <v/>
      </c>
      <c r="E818" t="str">
        <f>IF([1]Crowdfunding_Data!F:F="failed",[1]Crowdfunding_Data!J:J,"")</f>
        <v/>
      </c>
    </row>
    <row r="819" spans="4:5" x14ac:dyDescent="0.2">
      <c r="D819" t="str">
        <f t="shared" si="31"/>
        <v/>
      </c>
      <c r="E819" t="str">
        <f>IF([1]Crowdfunding_Data!F:F="failed",[1]Crowdfunding_Data!J:J,"")</f>
        <v/>
      </c>
    </row>
    <row r="820" spans="4:5" x14ac:dyDescent="0.2">
      <c r="D820" t="str">
        <f t="shared" si="31"/>
        <v/>
      </c>
      <c r="E820" t="str">
        <f>IF([1]Crowdfunding_Data!F:F="failed",[1]Crowdfunding_Data!J:J,"")</f>
        <v/>
      </c>
    </row>
    <row r="821" spans="4:5" x14ac:dyDescent="0.2">
      <c r="D821" t="str">
        <f t="shared" si="31"/>
        <v>failed</v>
      </c>
      <c r="E821">
        <f>IF([1]Crowdfunding_Data!F:F="failed",[1]Crowdfunding_Data!J:J,"")</f>
        <v>47</v>
      </c>
    </row>
    <row r="822" spans="4:5" x14ac:dyDescent="0.2">
      <c r="D822" t="str">
        <f t="shared" si="31"/>
        <v/>
      </c>
      <c r="E822" t="str">
        <f>IF([1]Crowdfunding_Data!F:F="failed",[1]Crowdfunding_Data!J:J,"")</f>
        <v/>
      </c>
    </row>
    <row r="823" spans="4:5" x14ac:dyDescent="0.2">
      <c r="D823" t="str">
        <f t="shared" si="31"/>
        <v/>
      </c>
      <c r="E823" t="str">
        <f>IF([1]Crowdfunding_Data!F:F="failed",[1]Crowdfunding_Data!J:J,"")</f>
        <v/>
      </c>
    </row>
    <row r="824" spans="4:5" x14ac:dyDescent="0.2">
      <c r="D824" t="str">
        <f t="shared" si="31"/>
        <v/>
      </c>
      <c r="E824" t="str">
        <f>IF([1]Crowdfunding_Data!F:F="failed",[1]Crowdfunding_Data!J:J,"")</f>
        <v/>
      </c>
    </row>
    <row r="825" spans="4:5" x14ac:dyDescent="0.2">
      <c r="D825" t="str">
        <f t="shared" si="31"/>
        <v/>
      </c>
      <c r="E825" t="str">
        <f>IF([1]Crowdfunding_Data!F:F="failed",[1]Crowdfunding_Data!J:J,"")</f>
        <v/>
      </c>
    </row>
    <row r="826" spans="4:5" x14ac:dyDescent="0.2">
      <c r="D826" t="str">
        <f t="shared" si="31"/>
        <v/>
      </c>
      <c r="E826" t="str">
        <f>IF([1]Crowdfunding_Data!F:F="failed",[1]Crowdfunding_Data!J:J,"")</f>
        <v/>
      </c>
    </row>
    <row r="827" spans="4:5" x14ac:dyDescent="0.2">
      <c r="D827" t="str">
        <f t="shared" si="31"/>
        <v/>
      </c>
      <c r="E827" t="str">
        <f>IF([1]Crowdfunding_Data!F:F="failed",[1]Crowdfunding_Data!J:J,"")</f>
        <v/>
      </c>
    </row>
    <row r="828" spans="4:5" x14ac:dyDescent="0.2">
      <c r="D828" t="str">
        <f t="shared" si="31"/>
        <v/>
      </c>
      <c r="E828" t="str">
        <f>IF([1]Crowdfunding_Data!F:F="failed",[1]Crowdfunding_Data!J:J,"")</f>
        <v/>
      </c>
    </row>
    <row r="829" spans="4:5" x14ac:dyDescent="0.2">
      <c r="D829" t="str">
        <f t="shared" si="31"/>
        <v/>
      </c>
      <c r="E829" t="str">
        <f>IF([1]Crowdfunding_Data!F:F="failed",[1]Crowdfunding_Data!J:J,"")</f>
        <v/>
      </c>
    </row>
    <row r="830" spans="4:5" x14ac:dyDescent="0.2">
      <c r="D830" t="str">
        <f t="shared" si="31"/>
        <v>failed</v>
      </c>
      <c r="E830">
        <f>IF([1]Crowdfunding_Data!F:F="failed",[1]Crowdfunding_Data!J:J,"")</f>
        <v>70</v>
      </c>
    </row>
    <row r="831" spans="4:5" x14ac:dyDescent="0.2">
      <c r="D831" t="str">
        <f t="shared" si="31"/>
        <v>failed</v>
      </c>
      <c r="E831">
        <f>IF([1]Crowdfunding_Data!F:F="failed",[1]Crowdfunding_Data!J:J,"")</f>
        <v>154</v>
      </c>
    </row>
    <row r="832" spans="4:5" x14ac:dyDescent="0.2">
      <c r="D832" t="str">
        <f t="shared" si="31"/>
        <v>failed</v>
      </c>
      <c r="E832">
        <f>IF([1]Crowdfunding_Data!F:F="failed",[1]Crowdfunding_Data!J:J,"")</f>
        <v>22</v>
      </c>
    </row>
    <row r="833" spans="4:5" x14ac:dyDescent="0.2">
      <c r="D833" t="str">
        <f t="shared" si="31"/>
        <v/>
      </c>
      <c r="E833" t="str">
        <f>IF([1]Crowdfunding_Data!F:F="failed",[1]Crowdfunding_Data!J:J,"")</f>
        <v/>
      </c>
    </row>
    <row r="834" spans="4:5" x14ac:dyDescent="0.2">
      <c r="D834" t="str">
        <f t="shared" si="31"/>
        <v/>
      </c>
      <c r="E834" t="str">
        <f>IF([1]Crowdfunding_Data!F:F="failed",[1]Crowdfunding_Data!J:J,"")</f>
        <v/>
      </c>
    </row>
    <row r="835" spans="4:5" x14ac:dyDescent="0.2">
      <c r="D835" t="str">
        <f t="shared" ref="D835:D898" si="32">IF(ISNUMBER(E835),"failed","")</f>
        <v/>
      </c>
      <c r="E835" t="str">
        <f>IF([1]Crowdfunding_Data!F:F="failed",[1]Crowdfunding_Data!J:J,"")</f>
        <v/>
      </c>
    </row>
    <row r="836" spans="4:5" x14ac:dyDescent="0.2">
      <c r="D836" t="str">
        <f t="shared" si="32"/>
        <v/>
      </c>
      <c r="E836" t="str">
        <f>IF([1]Crowdfunding_Data!F:F="failed",[1]Crowdfunding_Data!J:J,"")</f>
        <v/>
      </c>
    </row>
    <row r="837" spans="4:5" x14ac:dyDescent="0.2">
      <c r="D837" t="str">
        <f t="shared" si="32"/>
        <v>failed</v>
      </c>
      <c r="E837">
        <f>IF([1]Crowdfunding_Data!F:F="failed",[1]Crowdfunding_Data!J:J,"")</f>
        <v>1758</v>
      </c>
    </row>
    <row r="838" spans="4:5" x14ac:dyDescent="0.2">
      <c r="D838" t="str">
        <f t="shared" si="32"/>
        <v>failed</v>
      </c>
      <c r="E838">
        <f>IF([1]Crowdfunding_Data!F:F="failed",[1]Crowdfunding_Data!J:J,"")</f>
        <v>94</v>
      </c>
    </row>
    <row r="839" spans="4:5" x14ac:dyDescent="0.2">
      <c r="D839" t="str">
        <f t="shared" si="32"/>
        <v/>
      </c>
      <c r="E839" t="str">
        <f>IF([1]Crowdfunding_Data!F:F="failed",[1]Crowdfunding_Data!J:J,"")</f>
        <v/>
      </c>
    </row>
    <row r="840" spans="4:5" x14ac:dyDescent="0.2">
      <c r="D840" t="str">
        <f t="shared" si="32"/>
        <v/>
      </c>
      <c r="E840" t="str">
        <f>IF([1]Crowdfunding_Data!F:F="failed",[1]Crowdfunding_Data!J:J,"")</f>
        <v/>
      </c>
    </row>
    <row r="841" spans="4:5" x14ac:dyDescent="0.2">
      <c r="D841" t="str">
        <f t="shared" si="32"/>
        <v/>
      </c>
      <c r="E841" t="str">
        <f>IF([1]Crowdfunding_Data!F:F="failed",[1]Crowdfunding_Data!J:J,"")</f>
        <v/>
      </c>
    </row>
    <row r="842" spans="4:5" x14ac:dyDescent="0.2">
      <c r="D842" t="str">
        <f t="shared" si="32"/>
        <v/>
      </c>
      <c r="E842" t="str">
        <f>IF([1]Crowdfunding_Data!F:F="failed",[1]Crowdfunding_Data!J:J,"")</f>
        <v/>
      </c>
    </row>
    <row r="843" spans="4:5" x14ac:dyDescent="0.2">
      <c r="D843" t="str">
        <f t="shared" si="32"/>
        <v/>
      </c>
      <c r="E843" t="str">
        <f>IF([1]Crowdfunding_Data!F:F="failed",[1]Crowdfunding_Data!J:J,"")</f>
        <v/>
      </c>
    </row>
    <row r="844" spans="4:5" x14ac:dyDescent="0.2">
      <c r="D844" t="str">
        <f t="shared" si="32"/>
        <v/>
      </c>
      <c r="E844" t="str">
        <f>IF([1]Crowdfunding_Data!F:F="failed",[1]Crowdfunding_Data!J:J,"")</f>
        <v/>
      </c>
    </row>
    <row r="845" spans="4:5" x14ac:dyDescent="0.2">
      <c r="D845" t="str">
        <f t="shared" si="32"/>
        <v>failed</v>
      </c>
      <c r="E845">
        <f>IF([1]Crowdfunding_Data!F:F="failed",[1]Crowdfunding_Data!J:J,"")</f>
        <v>33</v>
      </c>
    </row>
    <row r="846" spans="4:5" x14ac:dyDescent="0.2">
      <c r="D846" t="str">
        <f t="shared" si="32"/>
        <v/>
      </c>
      <c r="E846" t="str">
        <f>IF([1]Crowdfunding_Data!F:F="failed",[1]Crowdfunding_Data!J:J,"")</f>
        <v/>
      </c>
    </row>
    <row r="847" spans="4:5" x14ac:dyDescent="0.2">
      <c r="D847" t="str">
        <f t="shared" si="32"/>
        <v/>
      </c>
      <c r="E847" t="str">
        <f>IF([1]Crowdfunding_Data!F:F="failed",[1]Crowdfunding_Data!J:J,"")</f>
        <v/>
      </c>
    </row>
    <row r="848" spans="4:5" x14ac:dyDescent="0.2">
      <c r="D848" t="str">
        <f t="shared" si="32"/>
        <v/>
      </c>
      <c r="E848" t="str">
        <f>IF([1]Crowdfunding_Data!F:F="failed",[1]Crowdfunding_Data!J:J,"")</f>
        <v/>
      </c>
    </row>
    <row r="849" spans="4:5" x14ac:dyDescent="0.2">
      <c r="D849" t="str">
        <f t="shared" si="32"/>
        <v/>
      </c>
      <c r="E849" t="str">
        <f>IF([1]Crowdfunding_Data!F:F="failed",[1]Crowdfunding_Data!J:J,"")</f>
        <v/>
      </c>
    </row>
    <row r="850" spans="4:5" x14ac:dyDescent="0.2">
      <c r="D850" t="str">
        <f t="shared" si="32"/>
        <v/>
      </c>
      <c r="E850" t="str">
        <f>IF([1]Crowdfunding_Data!F:F="failed",[1]Crowdfunding_Data!J:J,"")</f>
        <v/>
      </c>
    </row>
    <row r="851" spans="4:5" x14ac:dyDescent="0.2">
      <c r="D851" t="str">
        <f t="shared" si="32"/>
        <v/>
      </c>
      <c r="E851" t="str">
        <f>IF([1]Crowdfunding_Data!F:F="failed",[1]Crowdfunding_Data!J:J,"")</f>
        <v/>
      </c>
    </row>
    <row r="852" spans="4:5" x14ac:dyDescent="0.2">
      <c r="D852" t="str">
        <f t="shared" si="32"/>
        <v>failed</v>
      </c>
      <c r="E852">
        <f>IF([1]Crowdfunding_Data!F:F="failed",[1]Crowdfunding_Data!J:J,"")</f>
        <v>1</v>
      </c>
    </row>
    <row r="853" spans="4:5" x14ac:dyDescent="0.2">
      <c r="D853" t="str">
        <f t="shared" si="32"/>
        <v/>
      </c>
      <c r="E853" t="str">
        <f>IF([1]Crowdfunding_Data!F:F="failed",[1]Crowdfunding_Data!J:J,"")</f>
        <v/>
      </c>
    </row>
    <row r="854" spans="4:5" x14ac:dyDescent="0.2">
      <c r="D854" t="str">
        <f t="shared" si="32"/>
        <v>failed</v>
      </c>
      <c r="E854">
        <f>IF([1]Crowdfunding_Data!F:F="failed",[1]Crowdfunding_Data!J:J,"")</f>
        <v>31</v>
      </c>
    </row>
    <row r="855" spans="4:5" x14ac:dyDescent="0.2">
      <c r="D855" t="str">
        <f t="shared" si="32"/>
        <v/>
      </c>
      <c r="E855" t="str">
        <f>IF([1]Crowdfunding_Data!F:F="failed",[1]Crowdfunding_Data!J:J,"")</f>
        <v/>
      </c>
    </row>
    <row r="856" spans="4:5" x14ac:dyDescent="0.2">
      <c r="D856" t="str">
        <f t="shared" si="32"/>
        <v/>
      </c>
      <c r="E856" t="str">
        <f>IF([1]Crowdfunding_Data!F:F="failed",[1]Crowdfunding_Data!J:J,"")</f>
        <v/>
      </c>
    </row>
    <row r="857" spans="4:5" x14ac:dyDescent="0.2">
      <c r="D857" t="str">
        <f t="shared" si="32"/>
        <v/>
      </c>
      <c r="E857" t="str">
        <f>IF([1]Crowdfunding_Data!F:F="failed",[1]Crowdfunding_Data!J:J,"")</f>
        <v/>
      </c>
    </row>
    <row r="858" spans="4:5" x14ac:dyDescent="0.2">
      <c r="D858" t="str">
        <f t="shared" si="32"/>
        <v/>
      </c>
      <c r="E858" t="str">
        <f>IF([1]Crowdfunding_Data!F:F="failed",[1]Crowdfunding_Data!J:J,"")</f>
        <v/>
      </c>
    </row>
    <row r="859" spans="4:5" x14ac:dyDescent="0.2">
      <c r="D859" t="str">
        <f t="shared" si="32"/>
        <v/>
      </c>
      <c r="E859" t="str">
        <f>IF([1]Crowdfunding_Data!F:F="failed",[1]Crowdfunding_Data!J:J,"")</f>
        <v/>
      </c>
    </row>
    <row r="860" spans="4:5" x14ac:dyDescent="0.2">
      <c r="D860" t="str">
        <f t="shared" si="32"/>
        <v>failed</v>
      </c>
      <c r="E860">
        <f>IF([1]Crowdfunding_Data!F:F="failed",[1]Crowdfunding_Data!J:J,"")</f>
        <v>35</v>
      </c>
    </row>
    <row r="861" spans="4:5" x14ac:dyDescent="0.2">
      <c r="D861" t="str">
        <f t="shared" si="32"/>
        <v>failed</v>
      </c>
      <c r="E861">
        <f>IF([1]Crowdfunding_Data!F:F="failed",[1]Crowdfunding_Data!J:J,"")</f>
        <v>63</v>
      </c>
    </row>
    <row r="862" spans="4:5" x14ac:dyDescent="0.2">
      <c r="D862" t="str">
        <f t="shared" si="32"/>
        <v/>
      </c>
      <c r="E862" t="str">
        <f>IF([1]Crowdfunding_Data!F:F="failed",[1]Crowdfunding_Data!J:J,"")</f>
        <v/>
      </c>
    </row>
    <row r="863" spans="4:5" x14ac:dyDescent="0.2">
      <c r="D863" t="str">
        <f t="shared" si="32"/>
        <v/>
      </c>
      <c r="E863" t="str">
        <f>IF([1]Crowdfunding_Data!F:F="failed",[1]Crowdfunding_Data!J:J,"")</f>
        <v/>
      </c>
    </row>
    <row r="864" spans="4:5" x14ac:dyDescent="0.2">
      <c r="D864" t="str">
        <f t="shared" si="32"/>
        <v/>
      </c>
      <c r="E864" t="str">
        <f>IF([1]Crowdfunding_Data!F:F="failed",[1]Crowdfunding_Data!J:J,"")</f>
        <v/>
      </c>
    </row>
    <row r="865" spans="4:5" x14ac:dyDescent="0.2">
      <c r="D865" t="str">
        <f t="shared" si="32"/>
        <v/>
      </c>
      <c r="E865" t="str">
        <f>IF([1]Crowdfunding_Data!F:F="failed",[1]Crowdfunding_Data!J:J,"")</f>
        <v/>
      </c>
    </row>
    <row r="866" spans="4:5" x14ac:dyDescent="0.2">
      <c r="D866" t="str">
        <f t="shared" si="32"/>
        <v/>
      </c>
      <c r="E866" t="str">
        <f>IF([1]Crowdfunding_Data!F:F="failed",[1]Crowdfunding_Data!J:J,"")</f>
        <v/>
      </c>
    </row>
    <row r="867" spans="4:5" x14ac:dyDescent="0.2">
      <c r="D867" t="str">
        <f t="shared" si="32"/>
        <v/>
      </c>
      <c r="E867" t="str">
        <f>IF([1]Crowdfunding_Data!F:F="failed",[1]Crowdfunding_Data!J:J,"")</f>
        <v/>
      </c>
    </row>
    <row r="868" spans="4:5" x14ac:dyDescent="0.2">
      <c r="D868" t="str">
        <f t="shared" si="32"/>
        <v/>
      </c>
      <c r="E868" t="str">
        <f>IF([1]Crowdfunding_Data!F:F="failed",[1]Crowdfunding_Data!J:J,"")</f>
        <v/>
      </c>
    </row>
    <row r="869" spans="4:5" x14ac:dyDescent="0.2">
      <c r="D869" t="str">
        <f t="shared" si="32"/>
        <v/>
      </c>
      <c r="E869" t="str">
        <f>IF([1]Crowdfunding_Data!F:F="failed",[1]Crowdfunding_Data!J:J,"")</f>
        <v/>
      </c>
    </row>
    <row r="870" spans="4:5" x14ac:dyDescent="0.2">
      <c r="D870" t="str">
        <f t="shared" si="32"/>
        <v/>
      </c>
      <c r="E870" t="str">
        <f>IF([1]Crowdfunding_Data!F:F="failed",[1]Crowdfunding_Data!J:J,"")</f>
        <v/>
      </c>
    </row>
    <row r="871" spans="4:5" x14ac:dyDescent="0.2">
      <c r="D871" t="str">
        <f t="shared" si="32"/>
        <v>failed</v>
      </c>
      <c r="E871">
        <f>IF([1]Crowdfunding_Data!F:F="failed",[1]Crowdfunding_Data!J:J,"")</f>
        <v>526</v>
      </c>
    </row>
    <row r="872" spans="4:5" x14ac:dyDescent="0.2">
      <c r="D872" t="str">
        <f t="shared" si="32"/>
        <v>failed</v>
      </c>
      <c r="E872">
        <f>IF([1]Crowdfunding_Data!F:F="failed",[1]Crowdfunding_Data!J:J,"")</f>
        <v>121</v>
      </c>
    </row>
    <row r="873" spans="4:5" x14ac:dyDescent="0.2">
      <c r="D873" t="str">
        <f t="shared" si="32"/>
        <v/>
      </c>
      <c r="E873" t="str">
        <f>IF([1]Crowdfunding_Data!F:F="failed",[1]Crowdfunding_Data!J:J,"")</f>
        <v/>
      </c>
    </row>
    <row r="874" spans="4:5" x14ac:dyDescent="0.2">
      <c r="D874" t="str">
        <f t="shared" si="32"/>
        <v/>
      </c>
      <c r="E874" t="str">
        <f>IF([1]Crowdfunding_Data!F:F="failed",[1]Crowdfunding_Data!J:J,"")</f>
        <v/>
      </c>
    </row>
    <row r="875" spans="4:5" x14ac:dyDescent="0.2">
      <c r="D875" t="str">
        <f t="shared" si="32"/>
        <v/>
      </c>
      <c r="E875" t="str">
        <f>IF([1]Crowdfunding_Data!F:F="failed",[1]Crowdfunding_Data!J:J,"")</f>
        <v/>
      </c>
    </row>
    <row r="876" spans="4:5" x14ac:dyDescent="0.2">
      <c r="D876" t="str">
        <f t="shared" si="32"/>
        <v/>
      </c>
      <c r="E876" t="str">
        <f>IF([1]Crowdfunding_Data!F:F="failed",[1]Crowdfunding_Data!J:J,"")</f>
        <v/>
      </c>
    </row>
    <row r="877" spans="4:5" x14ac:dyDescent="0.2">
      <c r="D877" t="str">
        <f t="shared" si="32"/>
        <v>failed</v>
      </c>
      <c r="E877">
        <f>IF([1]Crowdfunding_Data!F:F="failed",[1]Crowdfunding_Data!J:J,"")</f>
        <v>67</v>
      </c>
    </row>
    <row r="878" spans="4:5" x14ac:dyDescent="0.2">
      <c r="D878" t="str">
        <f t="shared" si="32"/>
        <v>failed</v>
      </c>
      <c r="E878">
        <f>IF([1]Crowdfunding_Data!F:F="failed",[1]Crowdfunding_Data!J:J,"")</f>
        <v>57</v>
      </c>
    </row>
    <row r="879" spans="4:5" x14ac:dyDescent="0.2">
      <c r="D879" t="str">
        <f t="shared" si="32"/>
        <v>failed</v>
      </c>
      <c r="E879">
        <f>IF([1]Crowdfunding_Data!F:F="failed",[1]Crowdfunding_Data!J:J,"")</f>
        <v>1229</v>
      </c>
    </row>
    <row r="880" spans="4:5" x14ac:dyDescent="0.2">
      <c r="D880" t="str">
        <f t="shared" si="32"/>
        <v>failed</v>
      </c>
      <c r="E880">
        <f>IF([1]Crowdfunding_Data!F:F="failed",[1]Crowdfunding_Data!J:J,"")</f>
        <v>12</v>
      </c>
    </row>
    <row r="881" spans="4:5" x14ac:dyDescent="0.2">
      <c r="D881" t="str">
        <f t="shared" si="32"/>
        <v/>
      </c>
      <c r="E881" t="str">
        <f>IF([1]Crowdfunding_Data!F:F="failed",[1]Crowdfunding_Data!J:J,"")</f>
        <v/>
      </c>
    </row>
    <row r="882" spans="4:5" x14ac:dyDescent="0.2">
      <c r="D882" t="str">
        <f t="shared" si="32"/>
        <v/>
      </c>
      <c r="E882" t="str">
        <f>IF([1]Crowdfunding_Data!F:F="failed",[1]Crowdfunding_Data!J:J,"")</f>
        <v/>
      </c>
    </row>
    <row r="883" spans="4:5" x14ac:dyDescent="0.2">
      <c r="D883" t="str">
        <f t="shared" si="32"/>
        <v>failed</v>
      </c>
      <c r="E883">
        <f>IF([1]Crowdfunding_Data!F:F="failed",[1]Crowdfunding_Data!J:J,"")</f>
        <v>452</v>
      </c>
    </row>
    <row r="884" spans="4:5" x14ac:dyDescent="0.2">
      <c r="D884" t="str">
        <f t="shared" si="32"/>
        <v/>
      </c>
      <c r="E884" t="str">
        <f>IF([1]Crowdfunding_Data!F:F="failed",[1]Crowdfunding_Data!J:J,"")</f>
        <v/>
      </c>
    </row>
    <row r="885" spans="4:5" x14ac:dyDescent="0.2">
      <c r="D885" t="str">
        <f t="shared" si="32"/>
        <v/>
      </c>
      <c r="E885" t="str">
        <f>IF([1]Crowdfunding_Data!F:F="failed",[1]Crowdfunding_Data!J:J,"")</f>
        <v/>
      </c>
    </row>
    <row r="886" spans="4:5" x14ac:dyDescent="0.2">
      <c r="D886" t="str">
        <f t="shared" si="32"/>
        <v>failed</v>
      </c>
      <c r="E886">
        <f>IF([1]Crowdfunding_Data!F:F="failed",[1]Crowdfunding_Data!J:J,"")</f>
        <v>1886</v>
      </c>
    </row>
    <row r="887" spans="4:5" x14ac:dyDescent="0.2">
      <c r="D887" t="str">
        <f t="shared" si="32"/>
        <v/>
      </c>
      <c r="E887" t="str">
        <f>IF([1]Crowdfunding_Data!F:F="failed",[1]Crowdfunding_Data!J:J,"")</f>
        <v/>
      </c>
    </row>
    <row r="888" spans="4:5" x14ac:dyDescent="0.2">
      <c r="D888" t="str">
        <f t="shared" si="32"/>
        <v>failed</v>
      </c>
      <c r="E888">
        <f>IF([1]Crowdfunding_Data!F:F="failed",[1]Crowdfunding_Data!J:J,"")</f>
        <v>1825</v>
      </c>
    </row>
    <row r="889" spans="4:5" x14ac:dyDescent="0.2">
      <c r="D889" t="str">
        <f t="shared" si="32"/>
        <v>failed</v>
      </c>
      <c r="E889">
        <f>IF([1]Crowdfunding_Data!F:F="failed",[1]Crowdfunding_Data!J:J,"")</f>
        <v>31</v>
      </c>
    </row>
    <row r="890" spans="4:5" x14ac:dyDescent="0.2">
      <c r="D890" t="str">
        <f t="shared" si="32"/>
        <v/>
      </c>
      <c r="E890" t="str">
        <f>IF([1]Crowdfunding_Data!F:F="failed",[1]Crowdfunding_Data!J:J,"")</f>
        <v/>
      </c>
    </row>
    <row r="891" spans="4:5" x14ac:dyDescent="0.2">
      <c r="D891" t="str">
        <f t="shared" si="32"/>
        <v/>
      </c>
      <c r="E891" t="str">
        <f>IF([1]Crowdfunding_Data!F:F="failed",[1]Crowdfunding_Data!J:J,"")</f>
        <v/>
      </c>
    </row>
    <row r="892" spans="4:5" x14ac:dyDescent="0.2">
      <c r="D892" t="str">
        <f t="shared" si="32"/>
        <v/>
      </c>
      <c r="E892" t="str">
        <f>IF([1]Crowdfunding_Data!F:F="failed",[1]Crowdfunding_Data!J:J,"")</f>
        <v/>
      </c>
    </row>
    <row r="893" spans="4:5" x14ac:dyDescent="0.2">
      <c r="D893" t="str">
        <f t="shared" si="32"/>
        <v/>
      </c>
      <c r="E893" t="str">
        <f>IF([1]Crowdfunding_Data!F:F="failed",[1]Crowdfunding_Data!J:J,"")</f>
        <v/>
      </c>
    </row>
    <row r="894" spans="4:5" x14ac:dyDescent="0.2">
      <c r="D894" t="str">
        <f t="shared" si="32"/>
        <v/>
      </c>
      <c r="E894" t="str">
        <f>IF([1]Crowdfunding_Data!F:F="failed",[1]Crowdfunding_Data!J:J,"")</f>
        <v/>
      </c>
    </row>
    <row r="895" spans="4:5" x14ac:dyDescent="0.2">
      <c r="D895" t="str">
        <f t="shared" si="32"/>
        <v/>
      </c>
      <c r="E895" t="str">
        <f>IF([1]Crowdfunding_Data!F:F="failed",[1]Crowdfunding_Data!J:J,"")</f>
        <v/>
      </c>
    </row>
    <row r="896" spans="4:5" x14ac:dyDescent="0.2">
      <c r="D896" t="str">
        <f t="shared" si="32"/>
        <v/>
      </c>
      <c r="E896" t="str">
        <f>IF([1]Crowdfunding_Data!F:F="failed",[1]Crowdfunding_Data!J:J,"")</f>
        <v/>
      </c>
    </row>
    <row r="897" spans="4:5" x14ac:dyDescent="0.2">
      <c r="D897" t="str">
        <f t="shared" si="32"/>
        <v>failed</v>
      </c>
      <c r="E897">
        <f>IF([1]Crowdfunding_Data!F:F="failed",[1]Crowdfunding_Data!J:J,"")</f>
        <v>107</v>
      </c>
    </row>
    <row r="898" spans="4:5" x14ac:dyDescent="0.2">
      <c r="D898" t="str">
        <f t="shared" si="32"/>
        <v/>
      </c>
      <c r="E898" t="str">
        <f>IF([1]Crowdfunding_Data!F:F="failed",[1]Crowdfunding_Data!J:J,"")</f>
        <v/>
      </c>
    </row>
    <row r="899" spans="4:5" x14ac:dyDescent="0.2">
      <c r="D899" t="str">
        <f t="shared" ref="D899:D962" si="33">IF(ISNUMBER(E899),"failed","")</f>
        <v>failed</v>
      </c>
      <c r="E899">
        <f>IF([1]Crowdfunding_Data!F:F="failed",[1]Crowdfunding_Data!J:J,"")</f>
        <v>27</v>
      </c>
    </row>
    <row r="900" spans="4:5" x14ac:dyDescent="0.2">
      <c r="D900" t="str">
        <f t="shared" si="33"/>
        <v>failed</v>
      </c>
      <c r="E900">
        <f>IF([1]Crowdfunding_Data!F:F="failed",[1]Crowdfunding_Data!J:J,"")</f>
        <v>1221</v>
      </c>
    </row>
    <row r="901" spans="4:5" x14ac:dyDescent="0.2">
      <c r="D901" t="str">
        <f t="shared" si="33"/>
        <v/>
      </c>
      <c r="E901" t="str">
        <f>IF([1]Crowdfunding_Data!F:F="failed",[1]Crowdfunding_Data!J:J,"")</f>
        <v/>
      </c>
    </row>
    <row r="902" spans="4:5" x14ac:dyDescent="0.2">
      <c r="D902" t="str">
        <f t="shared" si="33"/>
        <v>failed</v>
      </c>
      <c r="E902">
        <f>IF([1]Crowdfunding_Data!F:F="failed",[1]Crowdfunding_Data!J:J,"")</f>
        <v>1</v>
      </c>
    </row>
    <row r="903" spans="4:5" x14ac:dyDescent="0.2">
      <c r="D903" t="str">
        <f t="shared" si="33"/>
        <v/>
      </c>
      <c r="E903" t="str">
        <f>IF([1]Crowdfunding_Data!F:F="failed",[1]Crowdfunding_Data!J:J,"")</f>
        <v/>
      </c>
    </row>
    <row r="904" spans="4:5" x14ac:dyDescent="0.2">
      <c r="D904" t="str">
        <f t="shared" si="33"/>
        <v/>
      </c>
      <c r="E904" t="str">
        <f>IF([1]Crowdfunding_Data!F:F="failed",[1]Crowdfunding_Data!J:J,"")</f>
        <v/>
      </c>
    </row>
    <row r="905" spans="4:5" x14ac:dyDescent="0.2">
      <c r="D905" t="str">
        <f t="shared" si="33"/>
        <v/>
      </c>
      <c r="E905" t="str">
        <f>IF([1]Crowdfunding_Data!F:F="failed",[1]Crowdfunding_Data!J:J,"")</f>
        <v/>
      </c>
    </row>
    <row r="906" spans="4:5" x14ac:dyDescent="0.2">
      <c r="D906" t="str">
        <f t="shared" si="33"/>
        <v>failed</v>
      </c>
      <c r="E906">
        <f>IF([1]Crowdfunding_Data!F:F="failed",[1]Crowdfunding_Data!J:J,"")</f>
        <v>16</v>
      </c>
    </row>
    <row r="907" spans="4:5" x14ac:dyDescent="0.2">
      <c r="D907" t="str">
        <f t="shared" si="33"/>
        <v/>
      </c>
      <c r="E907" t="str">
        <f>IF([1]Crowdfunding_Data!F:F="failed",[1]Crowdfunding_Data!J:J,"")</f>
        <v/>
      </c>
    </row>
    <row r="908" spans="4:5" x14ac:dyDescent="0.2">
      <c r="D908" t="str">
        <f t="shared" si="33"/>
        <v/>
      </c>
      <c r="E908" t="str">
        <f>IF([1]Crowdfunding_Data!F:F="failed",[1]Crowdfunding_Data!J:J,"")</f>
        <v/>
      </c>
    </row>
    <row r="909" spans="4:5" x14ac:dyDescent="0.2">
      <c r="D909" t="str">
        <f t="shared" si="33"/>
        <v>failed</v>
      </c>
      <c r="E909">
        <f>IF([1]Crowdfunding_Data!F:F="failed",[1]Crowdfunding_Data!J:J,"")</f>
        <v>41</v>
      </c>
    </row>
    <row r="910" spans="4:5" x14ac:dyDescent="0.2">
      <c r="D910" t="str">
        <f t="shared" si="33"/>
        <v/>
      </c>
      <c r="E910" t="str">
        <f>IF([1]Crowdfunding_Data!F:F="failed",[1]Crowdfunding_Data!J:J,"")</f>
        <v/>
      </c>
    </row>
    <row r="911" spans="4:5" x14ac:dyDescent="0.2">
      <c r="D911" t="str">
        <f t="shared" si="33"/>
        <v/>
      </c>
      <c r="E911" t="str">
        <f>IF([1]Crowdfunding_Data!F:F="failed",[1]Crowdfunding_Data!J:J,"")</f>
        <v/>
      </c>
    </row>
    <row r="912" spans="4:5" x14ac:dyDescent="0.2">
      <c r="D912" t="str">
        <f t="shared" si="33"/>
        <v/>
      </c>
      <c r="E912" t="str">
        <f>IF([1]Crowdfunding_Data!F:F="failed",[1]Crowdfunding_Data!J:J,"")</f>
        <v/>
      </c>
    </row>
    <row r="913" spans="4:5" x14ac:dyDescent="0.2">
      <c r="D913" t="str">
        <f t="shared" si="33"/>
        <v/>
      </c>
      <c r="E913" t="str">
        <f>IF([1]Crowdfunding_Data!F:F="failed",[1]Crowdfunding_Data!J:J,"")</f>
        <v/>
      </c>
    </row>
    <row r="914" spans="4:5" x14ac:dyDescent="0.2">
      <c r="D914" t="str">
        <f t="shared" si="33"/>
        <v/>
      </c>
      <c r="E914" t="str">
        <f>IF([1]Crowdfunding_Data!F:F="failed",[1]Crowdfunding_Data!J:J,"")</f>
        <v/>
      </c>
    </row>
    <row r="915" spans="4:5" x14ac:dyDescent="0.2">
      <c r="D915" t="str">
        <f t="shared" si="33"/>
        <v>failed</v>
      </c>
      <c r="E915">
        <f>IF([1]Crowdfunding_Data!F:F="failed",[1]Crowdfunding_Data!J:J,"")</f>
        <v>523</v>
      </c>
    </row>
    <row r="916" spans="4:5" x14ac:dyDescent="0.2">
      <c r="D916" t="str">
        <f t="shared" si="33"/>
        <v>failed</v>
      </c>
      <c r="E916">
        <f>IF([1]Crowdfunding_Data!F:F="failed",[1]Crowdfunding_Data!J:J,"")</f>
        <v>141</v>
      </c>
    </row>
    <row r="917" spans="4:5" x14ac:dyDescent="0.2">
      <c r="D917" t="str">
        <f t="shared" si="33"/>
        <v/>
      </c>
      <c r="E917" t="str">
        <f>IF([1]Crowdfunding_Data!F:F="failed",[1]Crowdfunding_Data!J:J,"")</f>
        <v/>
      </c>
    </row>
    <row r="918" spans="4:5" x14ac:dyDescent="0.2">
      <c r="D918" t="str">
        <f t="shared" si="33"/>
        <v>failed</v>
      </c>
      <c r="E918">
        <f>IF([1]Crowdfunding_Data!F:F="failed",[1]Crowdfunding_Data!J:J,"")</f>
        <v>52</v>
      </c>
    </row>
    <row r="919" spans="4:5" x14ac:dyDescent="0.2">
      <c r="D919" t="str">
        <f t="shared" si="33"/>
        <v/>
      </c>
      <c r="E919" t="str">
        <f>IF([1]Crowdfunding_Data!F:F="failed",[1]Crowdfunding_Data!J:J,"")</f>
        <v/>
      </c>
    </row>
    <row r="920" spans="4:5" x14ac:dyDescent="0.2">
      <c r="D920" t="str">
        <f t="shared" si="33"/>
        <v/>
      </c>
      <c r="E920" t="str">
        <f>IF([1]Crowdfunding_Data!F:F="failed",[1]Crowdfunding_Data!J:J,"")</f>
        <v/>
      </c>
    </row>
    <row r="921" spans="4:5" x14ac:dyDescent="0.2">
      <c r="D921" t="str">
        <f t="shared" si="33"/>
        <v>failed</v>
      </c>
      <c r="E921">
        <f>IF([1]Crowdfunding_Data!F:F="failed",[1]Crowdfunding_Data!J:J,"")</f>
        <v>225</v>
      </c>
    </row>
    <row r="922" spans="4:5" x14ac:dyDescent="0.2">
      <c r="D922" t="str">
        <f t="shared" si="33"/>
        <v/>
      </c>
      <c r="E922" t="str">
        <f>IF([1]Crowdfunding_Data!F:F="failed",[1]Crowdfunding_Data!J:J,"")</f>
        <v/>
      </c>
    </row>
    <row r="923" spans="4:5" x14ac:dyDescent="0.2">
      <c r="D923" t="str">
        <f t="shared" si="33"/>
        <v>failed</v>
      </c>
      <c r="E923">
        <f>IF([1]Crowdfunding_Data!F:F="failed",[1]Crowdfunding_Data!J:J,"")</f>
        <v>38</v>
      </c>
    </row>
    <row r="924" spans="4:5" x14ac:dyDescent="0.2">
      <c r="D924" t="str">
        <f t="shared" si="33"/>
        <v/>
      </c>
      <c r="E924" t="str">
        <f>IF([1]Crowdfunding_Data!F:F="failed",[1]Crowdfunding_Data!J:J,"")</f>
        <v/>
      </c>
    </row>
    <row r="925" spans="4:5" x14ac:dyDescent="0.2">
      <c r="D925" t="str">
        <f t="shared" si="33"/>
        <v/>
      </c>
      <c r="E925" t="str">
        <f>IF([1]Crowdfunding_Data!F:F="failed",[1]Crowdfunding_Data!J:J,"")</f>
        <v/>
      </c>
    </row>
    <row r="926" spans="4:5" x14ac:dyDescent="0.2">
      <c r="D926" t="str">
        <f t="shared" si="33"/>
        <v/>
      </c>
      <c r="E926" t="str">
        <f>IF([1]Crowdfunding_Data!F:F="failed",[1]Crowdfunding_Data!J:J,"")</f>
        <v/>
      </c>
    </row>
    <row r="927" spans="4:5" x14ac:dyDescent="0.2">
      <c r="D927" t="str">
        <f t="shared" si="33"/>
        <v/>
      </c>
      <c r="E927" t="str">
        <f>IF([1]Crowdfunding_Data!F:F="failed",[1]Crowdfunding_Data!J:J,"")</f>
        <v/>
      </c>
    </row>
    <row r="928" spans="4:5" x14ac:dyDescent="0.2">
      <c r="D928" t="str">
        <f t="shared" si="33"/>
        <v>failed</v>
      </c>
      <c r="E928">
        <f>IF([1]Crowdfunding_Data!F:F="failed",[1]Crowdfunding_Data!J:J,"")</f>
        <v>15</v>
      </c>
    </row>
    <row r="929" spans="4:5" x14ac:dyDescent="0.2">
      <c r="D929" t="str">
        <f t="shared" si="33"/>
        <v>failed</v>
      </c>
      <c r="E929">
        <f>IF([1]Crowdfunding_Data!F:F="failed",[1]Crowdfunding_Data!J:J,"")</f>
        <v>37</v>
      </c>
    </row>
    <row r="930" spans="4:5" x14ac:dyDescent="0.2">
      <c r="D930" t="str">
        <f t="shared" si="33"/>
        <v/>
      </c>
      <c r="E930" t="str">
        <f>IF([1]Crowdfunding_Data!F:F="failed",[1]Crowdfunding_Data!J:J,"")</f>
        <v/>
      </c>
    </row>
    <row r="931" spans="4:5" x14ac:dyDescent="0.2">
      <c r="D931" t="str">
        <f t="shared" si="33"/>
        <v/>
      </c>
      <c r="E931" t="str">
        <f>IF([1]Crowdfunding_Data!F:F="failed",[1]Crowdfunding_Data!J:J,"")</f>
        <v/>
      </c>
    </row>
    <row r="932" spans="4:5" x14ac:dyDescent="0.2">
      <c r="D932" t="str">
        <f t="shared" si="33"/>
        <v/>
      </c>
      <c r="E932" t="str">
        <f>IF([1]Crowdfunding_Data!F:F="failed",[1]Crowdfunding_Data!J:J,"")</f>
        <v/>
      </c>
    </row>
    <row r="933" spans="4:5" x14ac:dyDescent="0.2">
      <c r="D933" t="str">
        <f t="shared" si="33"/>
        <v>failed</v>
      </c>
      <c r="E933">
        <f>IF([1]Crowdfunding_Data!F:F="failed",[1]Crowdfunding_Data!J:J,"")</f>
        <v>112</v>
      </c>
    </row>
    <row r="934" spans="4:5" x14ac:dyDescent="0.2">
      <c r="D934" t="str">
        <f t="shared" si="33"/>
        <v/>
      </c>
      <c r="E934" t="str">
        <f>IF([1]Crowdfunding_Data!F:F="failed",[1]Crowdfunding_Data!J:J,"")</f>
        <v/>
      </c>
    </row>
    <row r="935" spans="4:5" x14ac:dyDescent="0.2">
      <c r="D935" t="str">
        <f t="shared" si="33"/>
        <v/>
      </c>
      <c r="E935" t="str">
        <f>IF([1]Crowdfunding_Data!F:F="failed",[1]Crowdfunding_Data!J:J,"")</f>
        <v/>
      </c>
    </row>
    <row r="936" spans="4:5" x14ac:dyDescent="0.2">
      <c r="D936" t="str">
        <f t="shared" si="33"/>
        <v/>
      </c>
      <c r="E936" t="str">
        <f>IF([1]Crowdfunding_Data!F:F="failed",[1]Crowdfunding_Data!J:J,"")</f>
        <v/>
      </c>
    </row>
    <row r="937" spans="4:5" x14ac:dyDescent="0.2">
      <c r="D937" t="str">
        <f t="shared" si="33"/>
        <v/>
      </c>
      <c r="E937" t="str">
        <f>IF([1]Crowdfunding_Data!F:F="failed",[1]Crowdfunding_Data!J:J,"")</f>
        <v/>
      </c>
    </row>
    <row r="938" spans="4:5" x14ac:dyDescent="0.2">
      <c r="D938" t="str">
        <f t="shared" si="33"/>
        <v>failed</v>
      </c>
      <c r="E938">
        <f>IF([1]Crowdfunding_Data!F:F="failed",[1]Crowdfunding_Data!J:J,"")</f>
        <v>21</v>
      </c>
    </row>
    <row r="939" spans="4:5" x14ac:dyDescent="0.2">
      <c r="D939" t="str">
        <f t="shared" si="33"/>
        <v/>
      </c>
      <c r="E939" t="str">
        <f>IF([1]Crowdfunding_Data!F:F="failed",[1]Crowdfunding_Data!J:J,"")</f>
        <v/>
      </c>
    </row>
    <row r="940" spans="4:5" x14ac:dyDescent="0.2">
      <c r="D940" t="str">
        <f t="shared" si="33"/>
        <v/>
      </c>
      <c r="E940" t="str">
        <f>IF([1]Crowdfunding_Data!F:F="failed",[1]Crowdfunding_Data!J:J,"")</f>
        <v/>
      </c>
    </row>
    <row r="941" spans="4:5" x14ac:dyDescent="0.2">
      <c r="D941" t="str">
        <f t="shared" si="33"/>
        <v>failed</v>
      </c>
      <c r="E941">
        <f>IF([1]Crowdfunding_Data!F:F="failed",[1]Crowdfunding_Data!J:J,"")</f>
        <v>67</v>
      </c>
    </row>
    <row r="942" spans="4:5" x14ac:dyDescent="0.2">
      <c r="D942" t="str">
        <f t="shared" si="33"/>
        <v/>
      </c>
      <c r="E942" t="str">
        <f>IF([1]Crowdfunding_Data!F:F="failed",[1]Crowdfunding_Data!J:J,"")</f>
        <v/>
      </c>
    </row>
    <row r="943" spans="4:5" x14ac:dyDescent="0.2">
      <c r="D943" t="str">
        <f t="shared" si="33"/>
        <v>failed</v>
      </c>
      <c r="E943">
        <f>IF([1]Crowdfunding_Data!F:F="failed",[1]Crowdfunding_Data!J:J,"")</f>
        <v>78</v>
      </c>
    </row>
    <row r="944" spans="4:5" x14ac:dyDescent="0.2">
      <c r="D944" t="str">
        <f t="shared" si="33"/>
        <v>failed</v>
      </c>
      <c r="E944">
        <f>IF([1]Crowdfunding_Data!F:F="failed",[1]Crowdfunding_Data!J:J,"")</f>
        <v>67</v>
      </c>
    </row>
    <row r="945" spans="4:5" x14ac:dyDescent="0.2">
      <c r="D945" t="str">
        <f t="shared" si="33"/>
        <v/>
      </c>
      <c r="E945" t="str">
        <f>IF([1]Crowdfunding_Data!F:F="failed",[1]Crowdfunding_Data!J:J,"")</f>
        <v/>
      </c>
    </row>
    <row r="946" spans="4:5" x14ac:dyDescent="0.2">
      <c r="D946" t="str">
        <f t="shared" si="33"/>
        <v>failed</v>
      </c>
      <c r="E946">
        <f>IF([1]Crowdfunding_Data!F:F="failed",[1]Crowdfunding_Data!J:J,"")</f>
        <v>263</v>
      </c>
    </row>
    <row r="947" spans="4:5" x14ac:dyDescent="0.2">
      <c r="D947" t="str">
        <f t="shared" si="33"/>
        <v>failed</v>
      </c>
      <c r="E947">
        <f>IF([1]Crowdfunding_Data!F:F="failed",[1]Crowdfunding_Data!J:J,"")</f>
        <v>1691</v>
      </c>
    </row>
    <row r="948" spans="4:5" x14ac:dyDescent="0.2">
      <c r="D948" t="str">
        <f t="shared" si="33"/>
        <v>failed</v>
      </c>
      <c r="E948">
        <f>IF([1]Crowdfunding_Data!F:F="failed",[1]Crowdfunding_Data!J:J,"")</f>
        <v>181</v>
      </c>
    </row>
    <row r="949" spans="4:5" x14ac:dyDescent="0.2">
      <c r="D949" t="str">
        <f t="shared" si="33"/>
        <v>failed</v>
      </c>
      <c r="E949">
        <f>IF([1]Crowdfunding_Data!F:F="failed",[1]Crowdfunding_Data!J:J,"")</f>
        <v>13</v>
      </c>
    </row>
    <row r="950" spans="4:5" x14ac:dyDescent="0.2">
      <c r="D950" t="str">
        <f t="shared" si="33"/>
        <v/>
      </c>
      <c r="E950" t="str">
        <f>IF([1]Crowdfunding_Data!F:F="failed",[1]Crowdfunding_Data!J:J,"")</f>
        <v/>
      </c>
    </row>
    <row r="951" spans="4:5" x14ac:dyDescent="0.2">
      <c r="D951" t="str">
        <f t="shared" si="33"/>
        <v/>
      </c>
      <c r="E951" t="str">
        <f>IF([1]Crowdfunding_Data!F:F="failed",[1]Crowdfunding_Data!J:J,"")</f>
        <v/>
      </c>
    </row>
    <row r="952" spans="4:5" x14ac:dyDescent="0.2">
      <c r="D952" t="str">
        <f t="shared" si="33"/>
        <v>failed</v>
      </c>
      <c r="E952">
        <f>IF([1]Crowdfunding_Data!F:F="failed",[1]Crowdfunding_Data!J:J,"")</f>
        <v>1</v>
      </c>
    </row>
    <row r="953" spans="4:5" x14ac:dyDescent="0.2">
      <c r="D953" t="str">
        <f t="shared" si="33"/>
        <v/>
      </c>
      <c r="E953" t="str">
        <f>IF([1]Crowdfunding_Data!F:F="failed",[1]Crowdfunding_Data!J:J,"")</f>
        <v/>
      </c>
    </row>
    <row r="954" spans="4:5" x14ac:dyDescent="0.2">
      <c r="D954" t="str">
        <f t="shared" si="33"/>
        <v/>
      </c>
      <c r="E954" t="str">
        <f>IF([1]Crowdfunding_Data!F:F="failed",[1]Crowdfunding_Data!J:J,"")</f>
        <v/>
      </c>
    </row>
    <row r="955" spans="4:5" x14ac:dyDescent="0.2">
      <c r="D955" t="str">
        <f t="shared" si="33"/>
        <v>failed</v>
      </c>
      <c r="E955">
        <f>IF([1]Crowdfunding_Data!F:F="failed",[1]Crowdfunding_Data!J:J,"")</f>
        <v>21</v>
      </c>
    </row>
    <row r="956" spans="4:5" x14ac:dyDescent="0.2">
      <c r="D956" t="str">
        <f t="shared" si="33"/>
        <v/>
      </c>
      <c r="E956" t="str">
        <f>IF([1]Crowdfunding_Data!F:F="failed",[1]Crowdfunding_Data!J:J,"")</f>
        <v/>
      </c>
    </row>
    <row r="957" spans="4:5" x14ac:dyDescent="0.2">
      <c r="D957" t="str">
        <f t="shared" si="33"/>
        <v/>
      </c>
      <c r="E957" t="str">
        <f>IF([1]Crowdfunding_Data!F:F="failed",[1]Crowdfunding_Data!J:J,"")</f>
        <v/>
      </c>
    </row>
    <row r="958" spans="4:5" x14ac:dyDescent="0.2">
      <c r="D958" t="str">
        <f t="shared" si="33"/>
        <v>failed</v>
      </c>
      <c r="E958">
        <f>IF([1]Crowdfunding_Data!F:F="failed",[1]Crowdfunding_Data!J:J,"")</f>
        <v>830</v>
      </c>
    </row>
    <row r="959" spans="4:5" x14ac:dyDescent="0.2">
      <c r="D959" t="str">
        <f t="shared" si="33"/>
        <v/>
      </c>
      <c r="E959" t="str">
        <f>IF([1]Crowdfunding_Data!F:F="failed",[1]Crowdfunding_Data!J:J,"")</f>
        <v/>
      </c>
    </row>
    <row r="960" spans="4:5" x14ac:dyDescent="0.2">
      <c r="D960" t="str">
        <f t="shared" si="33"/>
        <v/>
      </c>
      <c r="E960" t="str">
        <f>IF([1]Crowdfunding_Data!F:F="failed",[1]Crowdfunding_Data!J:J,"")</f>
        <v/>
      </c>
    </row>
    <row r="961" spans="4:5" x14ac:dyDescent="0.2">
      <c r="D961" t="str">
        <f t="shared" si="33"/>
        <v>failed</v>
      </c>
      <c r="E961">
        <f>IF([1]Crowdfunding_Data!F:F="failed",[1]Crowdfunding_Data!J:J,"")</f>
        <v>130</v>
      </c>
    </row>
    <row r="962" spans="4:5" x14ac:dyDescent="0.2">
      <c r="D962" t="str">
        <f t="shared" si="33"/>
        <v>failed</v>
      </c>
      <c r="E962">
        <f>IF([1]Crowdfunding_Data!F:F="failed",[1]Crowdfunding_Data!J:J,"")</f>
        <v>55</v>
      </c>
    </row>
    <row r="963" spans="4:5" x14ac:dyDescent="0.2">
      <c r="D963" t="str">
        <f t="shared" ref="D963:D1001" si="34">IF(ISNUMBER(E963),"failed","")</f>
        <v/>
      </c>
      <c r="E963" t="str">
        <f>IF([1]Crowdfunding_Data!F:F="failed",[1]Crowdfunding_Data!J:J,"")</f>
        <v/>
      </c>
    </row>
    <row r="964" spans="4:5" x14ac:dyDescent="0.2">
      <c r="D964" t="str">
        <f t="shared" si="34"/>
        <v/>
      </c>
      <c r="E964" t="str">
        <f>IF([1]Crowdfunding_Data!F:F="failed",[1]Crowdfunding_Data!J:J,"")</f>
        <v/>
      </c>
    </row>
    <row r="965" spans="4:5" x14ac:dyDescent="0.2">
      <c r="D965" t="str">
        <f t="shared" si="34"/>
        <v>failed</v>
      </c>
      <c r="E965">
        <f>IF([1]Crowdfunding_Data!F:F="failed",[1]Crowdfunding_Data!J:J,"")</f>
        <v>114</v>
      </c>
    </row>
    <row r="966" spans="4:5" x14ac:dyDescent="0.2">
      <c r="D966" t="str">
        <f t="shared" si="34"/>
        <v/>
      </c>
      <c r="E966" t="str">
        <f>IF([1]Crowdfunding_Data!F:F="failed",[1]Crowdfunding_Data!J:J,"")</f>
        <v/>
      </c>
    </row>
    <row r="967" spans="4:5" x14ac:dyDescent="0.2">
      <c r="D967" t="str">
        <f t="shared" si="34"/>
        <v/>
      </c>
      <c r="E967" t="str">
        <f>IF([1]Crowdfunding_Data!F:F="failed",[1]Crowdfunding_Data!J:J,"")</f>
        <v/>
      </c>
    </row>
    <row r="968" spans="4:5" x14ac:dyDescent="0.2">
      <c r="D968" t="str">
        <f t="shared" si="34"/>
        <v/>
      </c>
      <c r="E968" t="str">
        <f>IF([1]Crowdfunding_Data!F:F="failed",[1]Crowdfunding_Data!J:J,"")</f>
        <v/>
      </c>
    </row>
    <row r="969" spans="4:5" x14ac:dyDescent="0.2">
      <c r="D969" t="str">
        <f t="shared" si="34"/>
        <v/>
      </c>
      <c r="E969" t="str">
        <f>IF([1]Crowdfunding_Data!F:F="failed",[1]Crowdfunding_Data!J:J,"")</f>
        <v/>
      </c>
    </row>
    <row r="970" spans="4:5" x14ac:dyDescent="0.2">
      <c r="D970" t="str">
        <f t="shared" si="34"/>
        <v/>
      </c>
      <c r="E970" t="str">
        <f>IF([1]Crowdfunding_Data!F:F="failed",[1]Crowdfunding_Data!J:J,"")</f>
        <v/>
      </c>
    </row>
    <row r="971" spans="4:5" x14ac:dyDescent="0.2">
      <c r="D971" t="str">
        <f t="shared" si="34"/>
        <v/>
      </c>
      <c r="E971" t="str">
        <f>IF([1]Crowdfunding_Data!F:F="failed",[1]Crowdfunding_Data!J:J,"")</f>
        <v/>
      </c>
    </row>
    <row r="972" spans="4:5" x14ac:dyDescent="0.2">
      <c r="D972" t="str">
        <f t="shared" si="34"/>
        <v>failed</v>
      </c>
      <c r="E972">
        <f>IF([1]Crowdfunding_Data!F:F="failed",[1]Crowdfunding_Data!J:J,"")</f>
        <v>594</v>
      </c>
    </row>
    <row r="973" spans="4:5" x14ac:dyDescent="0.2">
      <c r="D973" t="str">
        <f t="shared" si="34"/>
        <v>failed</v>
      </c>
      <c r="E973">
        <f>IF([1]Crowdfunding_Data!F:F="failed",[1]Crowdfunding_Data!J:J,"")</f>
        <v>24</v>
      </c>
    </row>
    <row r="974" spans="4:5" x14ac:dyDescent="0.2">
      <c r="D974" t="str">
        <f t="shared" si="34"/>
        <v/>
      </c>
      <c r="E974" t="str">
        <f>IF([1]Crowdfunding_Data!F:F="failed",[1]Crowdfunding_Data!J:J,"")</f>
        <v/>
      </c>
    </row>
    <row r="975" spans="4:5" x14ac:dyDescent="0.2">
      <c r="D975" t="str">
        <f t="shared" si="34"/>
        <v>failed</v>
      </c>
      <c r="E975">
        <f>IF([1]Crowdfunding_Data!F:F="failed",[1]Crowdfunding_Data!J:J,"")</f>
        <v>252</v>
      </c>
    </row>
    <row r="976" spans="4:5" x14ac:dyDescent="0.2">
      <c r="D976" t="str">
        <f t="shared" si="34"/>
        <v/>
      </c>
      <c r="E976" t="str">
        <f>IF([1]Crowdfunding_Data!F:F="failed",[1]Crowdfunding_Data!J:J,"")</f>
        <v/>
      </c>
    </row>
    <row r="977" spans="4:5" x14ac:dyDescent="0.2">
      <c r="D977" t="str">
        <f t="shared" si="34"/>
        <v/>
      </c>
      <c r="E977" t="str">
        <f>IF([1]Crowdfunding_Data!F:F="failed",[1]Crowdfunding_Data!J:J,"")</f>
        <v/>
      </c>
    </row>
    <row r="978" spans="4:5" x14ac:dyDescent="0.2">
      <c r="D978" t="str">
        <f t="shared" si="34"/>
        <v/>
      </c>
      <c r="E978" t="str">
        <f>IF([1]Crowdfunding_Data!F:F="failed",[1]Crowdfunding_Data!J:J,"")</f>
        <v/>
      </c>
    </row>
    <row r="979" spans="4:5" x14ac:dyDescent="0.2">
      <c r="D979" t="str">
        <f t="shared" si="34"/>
        <v>failed</v>
      </c>
      <c r="E979">
        <f>IF([1]Crowdfunding_Data!F:F="failed",[1]Crowdfunding_Data!J:J,"")</f>
        <v>67</v>
      </c>
    </row>
    <row r="980" spans="4:5" x14ac:dyDescent="0.2">
      <c r="D980" t="str">
        <f t="shared" si="34"/>
        <v/>
      </c>
      <c r="E980" t="str">
        <f>IF([1]Crowdfunding_Data!F:F="failed",[1]Crowdfunding_Data!J:J,"")</f>
        <v/>
      </c>
    </row>
    <row r="981" spans="4:5" x14ac:dyDescent="0.2">
      <c r="D981" t="str">
        <f t="shared" si="34"/>
        <v/>
      </c>
      <c r="E981" t="str">
        <f>IF([1]Crowdfunding_Data!F:F="failed",[1]Crowdfunding_Data!J:J,"")</f>
        <v/>
      </c>
    </row>
    <row r="982" spans="4:5" x14ac:dyDescent="0.2">
      <c r="D982" t="str">
        <f t="shared" si="34"/>
        <v>failed</v>
      </c>
      <c r="E982">
        <f>IF([1]Crowdfunding_Data!F:F="failed",[1]Crowdfunding_Data!J:J,"")</f>
        <v>742</v>
      </c>
    </row>
    <row r="983" spans="4:5" x14ac:dyDescent="0.2">
      <c r="D983" t="str">
        <f t="shared" si="34"/>
        <v/>
      </c>
      <c r="E983" t="str">
        <f>IF([1]Crowdfunding_Data!F:F="failed",[1]Crowdfunding_Data!J:J,"")</f>
        <v/>
      </c>
    </row>
    <row r="984" spans="4:5" x14ac:dyDescent="0.2">
      <c r="D984" t="str">
        <f t="shared" si="34"/>
        <v>failed</v>
      </c>
      <c r="E984">
        <f>IF([1]Crowdfunding_Data!F:F="failed",[1]Crowdfunding_Data!J:J,"")</f>
        <v>75</v>
      </c>
    </row>
    <row r="985" spans="4:5" x14ac:dyDescent="0.2">
      <c r="D985" t="str">
        <f t="shared" si="34"/>
        <v/>
      </c>
      <c r="E985" t="str">
        <f>IF([1]Crowdfunding_Data!F:F="failed",[1]Crowdfunding_Data!J:J,"")</f>
        <v/>
      </c>
    </row>
    <row r="986" spans="4:5" x14ac:dyDescent="0.2">
      <c r="D986" t="str">
        <f t="shared" si="34"/>
        <v/>
      </c>
      <c r="E986" t="str">
        <f>IF([1]Crowdfunding_Data!F:F="failed",[1]Crowdfunding_Data!J:J,"")</f>
        <v/>
      </c>
    </row>
    <row r="987" spans="4:5" x14ac:dyDescent="0.2">
      <c r="D987" t="str">
        <f t="shared" si="34"/>
        <v>failed</v>
      </c>
      <c r="E987">
        <f>IF([1]Crowdfunding_Data!F:F="failed",[1]Crowdfunding_Data!J:J,"")</f>
        <v>4405</v>
      </c>
    </row>
    <row r="988" spans="4:5" x14ac:dyDescent="0.2">
      <c r="D988" t="str">
        <f t="shared" si="34"/>
        <v>failed</v>
      </c>
      <c r="E988">
        <f>IF([1]Crowdfunding_Data!F:F="failed",[1]Crowdfunding_Data!J:J,"")</f>
        <v>92</v>
      </c>
    </row>
    <row r="989" spans="4:5" x14ac:dyDescent="0.2">
      <c r="D989" t="str">
        <f t="shared" si="34"/>
        <v/>
      </c>
      <c r="E989" t="str">
        <f>IF([1]Crowdfunding_Data!F:F="failed",[1]Crowdfunding_Data!J:J,"")</f>
        <v/>
      </c>
    </row>
    <row r="990" spans="4:5" x14ac:dyDescent="0.2">
      <c r="D990" t="str">
        <f t="shared" si="34"/>
        <v>failed</v>
      </c>
      <c r="E990">
        <f>IF([1]Crowdfunding_Data!F:F="failed",[1]Crowdfunding_Data!J:J,"")</f>
        <v>64</v>
      </c>
    </row>
    <row r="991" spans="4:5" x14ac:dyDescent="0.2">
      <c r="D991" t="str">
        <f t="shared" si="34"/>
        <v/>
      </c>
      <c r="E991" t="str">
        <f>IF([1]Crowdfunding_Data!F:F="failed",[1]Crowdfunding_Data!J:J,"")</f>
        <v/>
      </c>
    </row>
    <row r="992" spans="4:5" x14ac:dyDescent="0.2">
      <c r="D992" t="str">
        <f t="shared" si="34"/>
        <v>failed</v>
      </c>
      <c r="E992">
        <f>IF([1]Crowdfunding_Data!F:F="failed",[1]Crowdfunding_Data!J:J,"")</f>
        <v>64</v>
      </c>
    </row>
    <row r="993" spans="4:5" x14ac:dyDescent="0.2">
      <c r="D993" t="str">
        <f t="shared" si="34"/>
        <v/>
      </c>
      <c r="E993" t="str">
        <f>IF([1]Crowdfunding_Data!F:F="failed",[1]Crowdfunding_Data!J:J,"")</f>
        <v/>
      </c>
    </row>
    <row r="994" spans="4:5" x14ac:dyDescent="0.2">
      <c r="D994" t="str">
        <f t="shared" si="34"/>
        <v/>
      </c>
      <c r="E994" t="str">
        <f>IF([1]Crowdfunding_Data!F:F="failed",[1]Crowdfunding_Data!J:J,"")</f>
        <v/>
      </c>
    </row>
    <row r="995" spans="4:5" x14ac:dyDescent="0.2">
      <c r="D995" t="str">
        <f t="shared" si="34"/>
        <v/>
      </c>
      <c r="E995" t="str">
        <f>IF([1]Crowdfunding_Data!F:F="failed",[1]Crowdfunding_Data!J:J,"")</f>
        <v/>
      </c>
    </row>
    <row r="996" spans="4:5" x14ac:dyDescent="0.2">
      <c r="D996" t="str">
        <f t="shared" si="34"/>
        <v>failed</v>
      </c>
      <c r="E996">
        <f>IF([1]Crowdfunding_Data!F:F="failed",[1]Crowdfunding_Data!J:J,"")</f>
        <v>842</v>
      </c>
    </row>
    <row r="997" spans="4:5" x14ac:dyDescent="0.2">
      <c r="D997" t="str">
        <f t="shared" si="34"/>
        <v/>
      </c>
      <c r="E997" t="str">
        <f>IF([1]Crowdfunding_Data!F:F="failed",[1]Crowdfunding_Data!J:J,"")</f>
        <v/>
      </c>
    </row>
    <row r="998" spans="4:5" x14ac:dyDescent="0.2">
      <c r="D998" t="str">
        <f t="shared" si="34"/>
        <v>failed</v>
      </c>
      <c r="E998">
        <f>IF([1]Crowdfunding_Data!F:F="failed",[1]Crowdfunding_Data!J:J,"")</f>
        <v>112</v>
      </c>
    </row>
    <row r="999" spans="4:5" x14ac:dyDescent="0.2">
      <c r="D999" t="str">
        <f t="shared" si="34"/>
        <v/>
      </c>
      <c r="E999" t="str">
        <f>IF([1]Crowdfunding_Data!F:F="failed",[1]Crowdfunding_Data!J:J,"")</f>
        <v/>
      </c>
    </row>
    <row r="1000" spans="4:5" x14ac:dyDescent="0.2">
      <c r="D1000" t="str">
        <f t="shared" si="34"/>
        <v>failed</v>
      </c>
      <c r="E1000">
        <f>IF([1]Crowdfunding_Data!F:F="failed",[1]Crowdfunding_Data!J:J,"")</f>
        <v>374</v>
      </c>
    </row>
    <row r="1001" spans="4:5" x14ac:dyDescent="0.2">
      <c r="D1001" t="str">
        <f t="shared" si="34"/>
        <v/>
      </c>
      <c r="E1001" t="str">
        <f>IF([1]Crowdfunding_Data!F:F="failed",[1]Crowdfunding_Data!J:J,"")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D015-D916-A941-8797-4EFCEDC71686}">
  <sheetPr codeName="Sheet7"/>
  <dimension ref="A1:E18"/>
  <sheetViews>
    <sheetView workbookViewId="0">
      <selection activeCell="D29" sqref="D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2" t="s">
        <v>2033</v>
      </c>
      <c r="B1" t="s">
        <v>2052</v>
      </c>
    </row>
    <row r="2" spans="1:5" x14ac:dyDescent="0.2">
      <c r="A2" s="12" t="s">
        <v>2080</v>
      </c>
      <c r="B2" t="s">
        <v>2052</v>
      </c>
    </row>
    <row r="4" spans="1:5" x14ac:dyDescent="0.2">
      <c r="A4" s="12" t="s">
        <v>2053</v>
      </c>
      <c r="B4" s="12" t="s">
        <v>2039</v>
      </c>
    </row>
    <row r="5" spans="1:5" x14ac:dyDescent="0.2">
      <c r="A5" s="12" t="s">
        <v>2040</v>
      </c>
      <c r="B5" t="s">
        <v>74</v>
      </c>
      <c r="C5" t="s">
        <v>14</v>
      </c>
      <c r="D5" t="s">
        <v>20</v>
      </c>
      <c r="E5" t="s">
        <v>2041</v>
      </c>
    </row>
    <row r="6" spans="1:5" x14ac:dyDescent="0.2">
      <c r="A6" s="13" t="s">
        <v>2084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">
      <c r="A7" s="13" t="s">
        <v>2085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">
      <c r="A8" s="13" t="s">
        <v>2086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">
      <c r="A9" s="13" t="s">
        <v>2087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">
      <c r="A10" s="13" t="s">
        <v>2088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">
      <c r="A11" s="13" t="s">
        <v>2089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">
      <c r="A12" s="13" t="s">
        <v>2090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">
      <c r="A13" s="13" t="s">
        <v>2091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">
      <c r="A14" s="13" t="s">
        <v>2092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">
      <c r="A15" s="13" t="s">
        <v>2093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">
      <c r="A16" s="13" t="s">
        <v>2094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">
      <c r="A17" s="13" t="s">
        <v>2095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">
      <c r="A18" s="13" t="s">
        <v>2041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F277-A448-3A4E-BC53-0AB4ED29DC6A}">
  <sheetPr codeName="Sheet3"/>
  <dimension ref="A3:K39"/>
  <sheetViews>
    <sheetView workbookViewId="0">
      <selection activeCell="I45" sqref="I45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12" t="s">
        <v>2051</v>
      </c>
      <c r="B3" s="12" t="s">
        <v>2039</v>
      </c>
    </row>
    <row r="4" spans="1:6" x14ac:dyDescent="0.2">
      <c r="A4" s="12" t="s">
        <v>2040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2">
      <c r="A5" s="13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3" t="s">
        <v>2043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3" t="s">
        <v>2044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3" t="s">
        <v>2045</v>
      </c>
      <c r="E8">
        <v>4</v>
      </c>
      <c r="F8">
        <v>4</v>
      </c>
    </row>
    <row r="9" spans="1:6" x14ac:dyDescent="0.2">
      <c r="A9" s="13" t="s">
        <v>2046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3" t="s">
        <v>2047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3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3" t="s">
        <v>2049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3" t="s">
        <v>2050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3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  <row r="39" spans="11:11" ht="289" x14ac:dyDescent="0.2">
      <c r="K39" s="16" t="s">
        <v>2079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EBE6-8518-9643-8A7A-C5421DB92AAE}">
  <sheetPr codeName="Sheet2"/>
  <dimension ref="A1:M33"/>
  <sheetViews>
    <sheetView workbookViewId="0">
      <selection activeCell="M33" sqref="M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2052</v>
      </c>
    </row>
    <row r="2" spans="1:6" x14ac:dyDescent="0.2">
      <c r="A2" s="12" t="s">
        <v>2033</v>
      </c>
      <c r="B2" t="s">
        <v>2052</v>
      </c>
    </row>
    <row r="4" spans="1:6" x14ac:dyDescent="0.2">
      <c r="A4" s="12" t="s">
        <v>2053</v>
      </c>
      <c r="B4" s="12" t="s">
        <v>2039</v>
      </c>
    </row>
    <row r="5" spans="1:6" x14ac:dyDescent="0.2">
      <c r="A5" s="12" t="s">
        <v>2040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2">
      <c r="A6" s="13" t="s">
        <v>2054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13" t="s">
        <v>2055</v>
      </c>
      <c r="B7" s="14"/>
      <c r="C7" s="14"/>
      <c r="D7" s="14"/>
      <c r="E7" s="14">
        <v>4</v>
      </c>
      <c r="F7" s="14">
        <v>4</v>
      </c>
    </row>
    <row r="8" spans="1:6" x14ac:dyDescent="0.2">
      <c r="A8" s="13" t="s">
        <v>2056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13" t="s">
        <v>2057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13" t="s">
        <v>2058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13" t="s">
        <v>2059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13" t="s">
        <v>2060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13" t="s">
        <v>2061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13" t="s">
        <v>2062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13" t="s">
        <v>2063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13" t="s">
        <v>2064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13" x14ac:dyDescent="0.2">
      <c r="A17" s="13" t="s">
        <v>2065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13" x14ac:dyDescent="0.2">
      <c r="A18" s="13" t="s">
        <v>2066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13" x14ac:dyDescent="0.2">
      <c r="A19" s="13" t="s">
        <v>2067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13" x14ac:dyDescent="0.2">
      <c r="A20" s="13" t="s">
        <v>2068</v>
      </c>
      <c r="B20" s="14"/>
      <c r="C20" s="14">
        <v>4</v>
      </c>
      <c r="D20" s="14"/>
      <c r="E20" s="14">
        <v>4</v>
      </c>
      <c r="F20" s="14">
        <v>8</v>
      </c>
    </row>
    <row r="21" spans="1:13" x14ac:dyDescent="0.2">
      <c r="A21" s="13" t="s">
        <v>2069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13" x14ac:dyDescent="0.2">
      <c r="A22" s="13" t="s">
        <v>2070</v>
      </c>
      <c r="B22" s="14"/>
      <c r="C22" s="14">
        <v>9</v>
      </c>
      <c r="D22" s="14"/>
      <c r="E22" s="14">
        <v>5</v>
      </c>
      <c r="F22" s="14">
        <v>14</v>
      </c>
    </row>
    <row r="23" spans="1:13" x14ac:dyDescent="0.2">
      <c r="A23" s="13" t="s">
        <v>2071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13" x14ac:dyDescent="0.2">
      <c r="A24" s="13" t="s">
        <v>2072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13" x14ac:dyDescent="0.2">
      <c r="A25" s="13" t="s">
        <v>2073</v>
      </c>
      <c r="B25" s="14"/>
      <c r="C25" s="14">
        <v>7</v>
      </c>
      <c r="D25" s="14"/>
      <c r="E25" s="14">
        <v>14</v>
      </c>
      <c r="F25" s="14">
        <v>21</v>
      </c>
    </row>
    <row r="26" spans="1:13" x14ac:dyDescent="0.2">
      <c r="A26" s="13" t="s">
        <v>2074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13" x14ac:dyDescent="0.2">
      <c r="A27" s="13" t="s">
        <v>2075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13" x14ac:dyDescent="0.2">
      <c r="A28" s="13" t="s">
        <v>2076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13" x14ac:dyDescent="0.2">
      <c r="A29" s="13" t="s">
        <v>2077</v>
      </c>
      <c r="B29" s="14"/>
      <c r="C29" s="14"/>
      <c r="D29" s="14"/>
      <c r="E29" s="14">
        <v>3</v>
      </c>
      <c r="F29" s="14">
        <v>3</v>
      </c>
      <c r="M29" s="15"/>
    </row>
    <row r="30" spans="1:13" x14ac:dyDescent="0.2">
      <c r="A30" s="13" t="s">
        <v>2041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  <row r="33" spans="13:13" ht="170" x14ac:dyDescent="0.2">
      <c r="M33" s="15" t="s">
        <v>2078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C1B9-C07B-F24D-9369-F932B40711CA}">
  <sheetPr codeName="Sheet5"/>
  <dimension ref="A3:F29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12" t="s">
        <v>2053</v>
      </c>
      <c r="B3" s="12" t="s">
        <v>2039</v>
      </c>
    </row>
    <row r="4" spans="1:6" x14ac:dyDescent="0.2">
      <c r="A4" s="12" t="s">
        <v>2040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2">
      <c r="A5" s="13" t="s">
        <v>2054</v>
      </c>
      <c r="B5" s="14">
        <v>1</v>
      </c>
      <c r="C5" s="14">
        <v>10</v>
      </c>
      <c r="D5" s="14">
        <v>2</v>
      </c>
      <c r="E5" s="14">
        <v>21</v>
      </c>
      <c r="F5" s="14">
        <v>34</v>
      </c>
    </row>
    <row r="6" spans="1:6" x14ac:dyDescent="0.2">
      <c r="A6" s="13" t="s">
        <v>2055</v>
      </c>
      <c r="B6" s="14"/>
      <c r="C6" s="14"/>
      <c r="D6" s="14"/>
      <c r="E6" s="14">
        <v>4</v>
      </c>
      <c r="F6" s="14">
        <v>4</v>
      </c>
    </row>
    <row r="7" spans="1:6" x14ac:dyDescent="0.2">
      <c r="A7" s="13" t="s">
        <v>2056</v>
      </c>
      <c r="B7" s="14">
        <v>4</v>
      </c>
      <c r="C7" s="14">
        <v>21</v>
      </c>
      <c r="D7" s="14">
        <v>1</v>
      </c>
      <c r="E7" s="14">
        <v>34</v>
      </c>
      <c r="F7" s="14">
        <v>60</v>
      </c>
    </row>
    <row r="8" spans="1:6" x14ac:dyDescent="0.2">
      <c r="A8" s="13" t="s">
        <v>2057</v>
      </c>
      <c r="B8" s="14">
        <v>2</v>
      </c>
      <c r="C8" s="14">
        <v>12</v>
      </c>
      <c r="D8" s="14">
        <v>1</v>
      </c>
      <c r="E8" s="14">
        <v>22</v>
      </c>
      <c r="F8" s="14">
        <v>37</v>
      </c>
    </row>
    <row r="9" spans="1:6" x14ac:dyDescent="0.2">
      <c r="A9" s="13" t="s">
        <v>2058</v>
      </c>
      <c r="B9" s="14"/>
      <c r="C9" s="14">
        <v>8</v>
      </c>
      <c r="D9" s="14"/>
      <c r="E9" s="14">
        <v>10</v>
      </c>
      <c r="F9" s="14">
        <v>18</v>
      </c>
    </row>
    <row r="10" spans="1:6" x14ac:dyDescent="0.2">
      <c r="A10" s="13" t="s">
        <v>2059</v>
      </c>
      <c r="B10" s="14">
        <v>1</v>
      </c>
      <c r="C10" s="14">
        <v>7</v>
      </c>
      <c r="D10" s="14"/>
      <c r="E10" s="14">
        <v>9</v>
      </c>
      <c r="F10" s="14">
        <v>17</v>
      </c>
    </row>
    <row r="11" spans="1:6" x14ac:dyDescent="0.2">
      <c r="A11" s="13" t="s">
        <v>2060</v>
      </c>
      <c r="B11" s="14">
        <v>4</v>
      </c>
      <c r="C11" s="14">
        <v>20</v>
      </c>
      <c r="D11" s="14"/>
      <c r="E11" s="14">
        <v>22</v>
      </c>
      <c r="F11" s="14">
        <v>46</v>
      </c>
    </row>
    <row r="12" spans="1:6" x14ac:dyDescent="0.2">
      <c r="A12" s="13" t="s">
        <v>2061</v>
      </c>
      <c r="B12" s="14">
        <v>3</v>
      </c>
      <c r="C12" s="14">
        <v>19</v>
      </c>
      <c r="D12" s="14"/>
      <c r="E12" s="14">
        <v>23</v>
      </c>
      <c r="F12" s="14">
        <v>45</v>
      </c>
    </row>
    <row r="13" spans="1:6" x14ac:dyDescent="0.2">
      <c r="A13" s="13" t="s">
        <v>2062</v>
      </c>
      <c r="B13" s="14">
        <v>1</v>
      </c>
      <c r="C13" s="14">
        <v>6</v>
      </c>
      <c r="D13" s="14"/>
      <c r="E13" s="14">
        <v>10</v>
      </c>
      <c r="F13" s="14">
        <v>17</v>
      </c>
    </row>
    <row r="14" spans="1:6" x14ac:dyDescent="0.2">
      <c r="A14" s="13" t="s">
        <v>2063</v>
      </c>
      <c r="B14" s="14"/>
      <c r="C14" s="14">
        <v>3</v>
      </c>
      <c r="D14" s="14"/>
      <c r="E14" s="14">
        <v>4</v>
      </c>
      <c r="F14" s="14">
        <v>7</v>
      </c>
    </row>
    <row r="15" spans="1:6" x14ac:dyDescent="0.2">
      <c r="A15" s="13" t="s">
        <v>2064</v>
      </c>
      <c r="B15" s="14"/>
      <c r="C15" s="14">
        <v>8</v>
      </c>
      <c r="D15" s="14">
        <v>1</v>
      </c>
      <c r="E15" s="14">
        <v>4</v>
      </c>
      <c r="F15" s="14">
        <v>13</v>
      </c>
    </row>
    <row r="16" spans="1:6" x14ac:dyDescent="0.2">
      <c r="A16" s="13" t="s">
        <v>2065</v>
      </c>
      <c r="B16" s="14">
        <v>1</v>
      </c>
      <c r="C16" s="14">
        <v>6</v>
      </c>
      <c r="D16" s="14">
        <v>1</v>
      </c>
      <c r="E16" s="14">
        <v>13</v>
      </c>
      <c r="F16" s="14">
        <v>21</v>
      </c>
    </row>
    <row r="17" spans="1:6" x14ac:dyDescent="0.2">
      <c r="A17" s="13" t="s">
        <v>2066</v>
      </c>
      <c r="B17" s="14">
        <v>4</v>
      </c>
      <c r="C17" s="14">
        <v>11</v>
      </c>
      <c r="D17" s="14">
        <v>1</v>
      </c>
      <c r="E17" s="14">
        <v>26</v>
      </c>
      <c r="F17" s="14">
        <v>42</v>
      </c>
    </row>
    <row r="18" spans="1:6" x14ac:dyDescent="0.2">
      <c r="A18" s="13" t="s">
        <v>2067</v>
      </c>
      <c r="B18" s="14">
        <v>23</v>
      </c>
      <c r="C18" s="14">
        <v>132</v>
      </c>
      <c r="D18" s="14">
        <v>2</v>
      </c>
      <c r="E18" s="14">
        <v>187</v>
      </c>
      <c r="F18" s="14">
        <v>344</v>
      </c>
    </row>
    <row r="19" spans="1:6" x14ac:dyDescent="0.2">
      <c r="A19" s="13" t="s">
        <v>2068</v>
      </c>
      <c r="B19" s="14"/>
      <c r="C19" s="14">
        <v>4</v>
      </c>
      <c r="D19" s="14"/>
      <c r="E19" s="14">
        <v>4</v>
      </c>
      <c r="F19" s="14">
        <v>8</v>
      </c>
    </row>
    <row r="20" spans="1:6" x14ac:dyDescent="0.2">
      <c r="A20" s="13" t="s">
        <v>2069</v>
      </c>
      <c r="B20" s="14">
        <v>6</v>
      </c>
      <c r="C20" s="14">
        <v>30</v>
      </c>
      <c r="D20" s="14"/>
      <c r="E20" s="14">
        <v>49</v>
      </c>
      <c r="F20" s="14">
        <v>85</v>
      </c>
    </row>
    <row r="21" spans="1:6" x14ac:dyDescent="0.2">
      <c r="A21" s="13" t="s">
        <v>2070</v>
      </c>
      <c r="B21" s="14"/>
      <c r="C21" s="14">
        <v>9</v>
      </c>
      <c r="D21" s="14"/>
      <c r="E21" s="14">
        <v>5</v>
      </c>
      <c r="F21" s="14">
        <v>14</v>
      </c>
    </row>
    <row r="22" spans="1:6" x14ac:dyDescent="0.2">
      <c r="A22" s="13" t="s">
        <v>2071</v>
      </c>
      <c r="B22" s="14">
        <v>1</v>
      </c>
      <c r="C22" s="14">
        <v>5</v>
      </c>
      <c r="D22" s="14">
        <v>1</v>
      </c>
      <c r="E22" s="14">
        <v>9</v>
      </c>
      <c r="F22" s="14">
        <v>16</v>
      </c>
    </row>
    <row r="23" spans="1:6" x14ac:dyDescent="0.2">
      <c r="A23" s="13" t="s">
        <v>2072</v>
      </c>
      <c r="B23" s="14">
        <v>3</v>
      </c>
      <c r="C23" s="14">
        <v>3</v>
      </c>
      <c r="D23" s="14"/>
      <c r="E23" s="14">
        <v>11</v>
      </c>
      <c r="F23" s="14">
        <v>17</v>
      </c>
    </row>
    <row r="24" spans="1:6" x14ac:dyDescent="0.2">
      <c r="A24" s="13" t="s">
        <v>2073</v>
      </c>
      <c r="B24" s="14"/>
      <c r="C24" s="14">
        <v>7</v>
      </c>
      <c r="D24" s="14"/>
      <c r="E24" s="14">
        <v>14</v>
      </c>
      <c r="F24" s="14">
        <v>21</v>
      </c>
    </row>
    <row r="25" spans="1:6" x14ac:dyDescent="0.2">
      <c r="A25" s="13" t="s">
        <v>2074</v>
      </c>
      <c r="B25" s="14">
        <v>1</v>
      </c>
      <c r="C25" s="14">
        <v>15</v>
      </c>
      <c r="D25" s="14">
        <v>2</v>
      </c>
      <c r="E25" s="14">
        <v>17</v>
      </c>
      <c r="F25" s="14">
        <v>35</v>
      </c>
    </row>
    <row r="26" spans="1:6" x14ac:dyDescent="0.2">
      <c r="A26" s="13" t="s">
        <v>2075</v>
      </c>
      <c r="B26" s="14"/>
      <c r="C26" s="14">
        <v>16</v>
      </c>
      <c r="D26" s="14">
        <v>1</v>
      </c>
      <c r="E26" s="14">
        <v>28</v>
      </c>
      <c r="F26" s="14">
        <v>45</v>
      </c>
    </row>
    <row r="27" spans="1:6" x14ac:dyDescent="0.2">
      <c r="A27" s="13" t="s">
        <v>2076</v>
      </c>
      <c r="B27" s="14">
        <v>2</v>
      </c>
      <c r="C27" s="14">
        <v>12</v>
      </c>
      <c r="D27" s="14">
        <v>1</v>
      </c>
      <c r="E27" s="14">
        <v>36</v>
      </c>
      <c r="F27" s="14">
        <v>51</v>
      </c>
    </row>
    <row r="28" spans="1:6" x14ac:dyDescent="0.2">
      <c r="A28" s="13" t="s">
        <v>2077</v>
      </c>
      <c r="B28" s="14"/>
      <c r="C28" s="14"/>
      <c r="D28" s="14"/>
      <c r="E28" s="14">
        <v>3</v>
      </c>
      <c r="F28" s="14">
        <v>3</v>
      </c>
    </row>
    <row r="29" spans="1:6" x14ac:dyDescent="0.2">
      <c r="A29" s="13" t="s">
        <v>2041</v>
      </c>
      <c r="B29" s="14">
        <v>57</v>
      </c>
      <c r="C29" s="14">
        <v>364</v>
      </c>
      <c r="D29" s="14">
        <v>14</v>
      </c>
      <c r="E29" s="14">
        <v>565</v>
      </c>
      <c r="F29" s="1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Goal Chart</vt:lpstr>
      <vt:lpstr>Sheet7</vt:lpstr>
      <vt:lpstr>Outcome filtered by year</vt:lpstr>
      <vt:lpstr>Pivot Table_CountPer category</vt:lpstr>
      <vt:lpstr>Pivot -filtered by country</vt:lpstr>
      <vt:lpstr>Pivot Count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2022-12-12T18:52:07Z</dcterms:modified>
</cp:coreProperties>
</file>